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180" windowWidth="15480" windowHeight="8130" tabRatio="746" activeTab="4"/>
  </bookViews>
  <sheets>
    <sheet name="2a-1-BC 1300 " sheetId="9" r:id="rId1"/>
    <sheet name="2a-2-BC 1390" sheetId="1" r:id="rId2"/>
    <sheet name="2c-bhtn" sheetId="10" r:id="rId3"/>
    <sheet name="2g" sheetId="3" r:id="rId4"/>
    <sheet name="4a" sheetId="7" r:id="rId5"/>
    <sheet name="2c-bhtn (2)" sheetId="16" state="hidden" r:id="rId6"/>
    <sheet name="2c-bhtn (3)" sheetId="17" state="hidden" r:id="rId7"/>
  </sheets>
  <definedNames>
    <definedName name="_xlnm.Print_Titles" localSheetId="0">'2a-1-BC 1300 '!$10:$12</definedName>
    <definedName name="_xlnm.Print_Titles" localSheetId="1">'2a-2-BC 1390'!$11:$13</definedName>
    <definedName name="_xlnm.Print_Titles" localSheetId="2">'2c-bhtn'!$9:$11</definedName>
    <definedName name="_xlnm.Print_Titles" localSheetId="5">'2c-bhtn (2)'!$9:$11</definedName>
    <definedName name="_xlnm.Print_Titles" localSheetId="6">'2c-bhtn (3)'!$9:$11</definedName>
    <definedName name="_xlnm.Print_Titles" localSheetId="3">'2g'!$11:$11</definedName>
    <definedName name="_xlnm.Print_Titles" localSheetId="4">'4a'!$9:$9</definedName>
  </definedNames>
  <calcPr calcId="144525"/>
</workbook>
</file>

<file path=xl/calcChain.xml><?xml version="1.0" encoding="utf-8"?>
<calcChain xmlns="http://schemas.openxmlformats.org/spreadsheetml/2006/main">
  <c r="D11" i="7" l="1"/>
  <c r="E15" i="3" l="1"/>
  <c r="D15" i="3"/>
  <c r="D15" i="7" l="1"/>
  <c r="D12" i="7"/>
  <c r="G15" i="9" l="1"/>
  <c r="T14" i="10" l="1"/>
  <c r="S14" i="10"/>
  <c r="R14" i="10"/>
  <c r="P14" i="10"/>
  <c r="M14" i="10"/>
  <c r="K14" i="10"/>
  <c r="J14" i="10" s="1"/>
  <c r="N14" i="10" s="1"/>
  <c r="L14" i="10"/>
  <c r="I14" i="10"/>
  <c r="G14" i="17"/>
  <c r="G13" i="17"/>
  <c r="F13" i="17"/>
  <c r="E15" i="9"/>
  <c r="R15" i="9"/>
  <c r="Q15" i="9"/>
  <c r="M14" i="17" s="1"/>
  <c r="M13" i="17" s="1"/>
  <c r="P15" i="9"/>
  <c r="L15" i="9"/>
  <c r="K15" i="9"/>
  <c r="S15" i="9" s="1"/>
  <c r="J15" i="9"/>
  <c r="Q14" i="10" l="1"/>
  <c r="L14" i="17"/>
  <c r="L13" i="17" s="1"/>
  <c r="J14" i="17"/>
  <c r="J13" i="17" s="1"/>
  <c r="K14" i="17"/>
  <c r="K13" i="17" s="1"/>
  <c r="P15" i="1"/>
  <c r="I15" i="1"/>
  <c r="S14" i="17" s="1"/>
  <c r="S13" i="17" s="1"/>
  <c r="E15" i="1"/>
  <c r="P14" i="17" s="1"/>
  <c r="P13" i="17" s="1"/>
  <c r="G16" i="3"/>
  <c r="F16" i="3"/>
  <c r="I14" i="17" l="1"/>
  <c r="S14" i="9"/>
  <c r="P14" i="16"/>
  <c r="S14" i="16"/>
  <c r="S13" i="16" s="1"/>
  <c r="M14" i="16"/>
  <c r="M13" i="16" s="1"/>
  <c r="L14" i="16"/>
  <c r="L13" i="16" s="1"/>
  <c r="K14" i="16"/>
  <c r="K13" i="16" s="1"/>
  <c r="J14" i="16"/>
  <c r="N14" i="16" s="1"/>
  <c r="N13" i="16" s="1"/>
  <c r="I14" i="16"/>
  <c r="G14" i="16"/>
  <c r="P13" i="16"/>
  <c r="G13" i="16"/>
  <c r="F13" i="16"/>
  <c r="G14" i="10"/>
  <c r="J15" i="1"/>
  <c r="O15" i="1"/>
  <c r="T14" i="17" s="1"/>
  <c r="T13" i="17" s="1"/>
  <c r="N15" i="1"/>
  <c r="H15" i="1"/>
  <c r="E16" i="3"/>
  <c r="H16" i="3" s="1"/>
  <c r="F15" i="3"/>
  <c r="T14" i="16" l="1"/>
  <c r="T13" i="16" s="1"/>
  <c r="R14" i="17"/>
  <c r="R13" i="17" s="1"/>
  <c r="Q14" i="17"/>
  <c r="Q15" i="1"/>
  <c r="F15" i="1" s="1"/>
  <c r="D15" i="1" s="1"/>
  <c r="D14" i="1" s="1"/>
  <c r="Q14" i="16"/>
  <c r="U14" i="16" s="1"/>
  <c r="U13" i="16" s="1"/>
  <c r="R14" i="16"/>
  <c r="R13" i="16" s="1"/>
  <c r="N14" i="17"/>
  <c r="N13" i="17" s="1"/>
  <c r="I13" i="17"/>
  <c r="J13" i="16"/>
  <c r="H14" i="16"/>
  <c r="H13" i="16" s="1"/>
  <c r="H14" i="10"/>
  <c r="U14" i="10"/>
  <c r="O14" i="10" s="1"/>
  <c r="I13" i="16"/>
  <c r="Q13" i="16"/>
  <c r="H15" i="9"/>
  <c r="F15" i="9" s="1"/>
  <c r="H15" i="3"/>
  <c r="G15" i="3"/>
  <c r="P14" i="1"/>
  <c r="O14" i="1"/>
  <c r="N14" i="1"/>
  <c r="M14" i="1"/>
  <c r="L14" i="1"/>
  <c r="K14" i="1"/>
  <c r="J14" i="1"/>
  <c r="I14" i="1"/>
  <c r="H14" i="1"/>
  <c r="G14" i="1"/>
  <c r="E14" i="1"/>
  <c r="V14" i="10" l="1"/>
  <c r="H14" i="17"/>
  <c r="H13" i="17" s="1"/>
  <c r="U14" i="17"/>
  <c r="U13" i="17" s="1"/>
  <c r="Q13" i="17"/>
  <c r="F14" i="1"/>
  <c r="R15" i="1"/>
  <c r="S15" i="1" s="1"/>
  <c r="D31" i="7" s="1"/>
  <c r="D30" i="7" s="1"/>
  <c r="Q14" i="1"/>
  <c r="O14" i="16"/>
  <c r="O13" i="16" s="1"/>
  <c r="W14" i="10"/>
  <c r="D29" i="7" s="1"/>
  <c r="V14" i="16" l="1"/>
  <c r="V13" i="16" s="1"/>
  <c r="O14" i="17"/>
  <c r="O13" i="17" s="1"/>
  <c r="S14" i="1"/>
  <c r="D28" i="7"/>
  <c r="D43" i="7" s="1"/>
  <c r="D45" i="7" s="1"/>
  <c r="R14" i="1"/>
  <c r="W14" i="16"/>
  <c r="W13" i="16" s="1"/>
  <c r="S13" i="10"/>
  <c r="F13" i="10"/>
  <c r="M13" i="10"/>
  <c r="E14" i="9"/>
  <c r="G14" i="9"/>
  <c r="I14" i="9"/>
  <c r="J14" i="9"/>
  <c r="K14" i="9"/>
  <c r="L14" i="9"/>
  <c r="M14" i="9"/>
  <c r="N14" i="9"/>
  <c r="O14" i="9"/>
  <c r="P14" i="9"/>
  <c r="Q14" i="9"/>
  <c r="R14" i="9"/>
  <c r="D14" i="9"/>
  <c r="V14" i="17" l="1"/>
  <c r="W14" i="17" s="1"/>
  <c r="W13" i="17" s="1"/>
  <c r="T13" i="10"/>
  <c r="I13" i="10"/>
  <c r="R13" i="10"/>
  <c r="K13" i="10"/>
  <c r="P13" i="10"/>
  <c r="L13" i="10"/>
  <c r="G13" i="10"/>
  <c r="V13" i="17" l="1"/>
  <c r="J13" i="10"/>
  <c r="Q13" i="10"/>
  <c r="U13" i="10"/>
  <c r="N13" i="10"/>
  <c r="H13" i="10"/>
  <c r="O13" i="10" l="1"/>
  <c r="V13" i="10"/>
  <c r="W13" i="10" l="1"/>
  <c r="H14" i="9" l="1"/>
  <c r="F14" i="9"/>
</calcChain>
</file>

<file path=xl/comments1.xml><?xml version="1.0" encoding="utf-8"?>
<comments xmlns="http://schemas.openxmlformats.org/spreadsheetml/2006/main">
  <authors>
    <author>user</author>
  </authors>
  <commentList>
    <comment ref="E15" authorId="0">
      <text>
        <r>
          <rPr>
            <b/>
            <sz val="9"/>
            <color indexed="81"/>
            <rFont val="Tahoma"/>
            <family val="2"/>
          </rPr>
          <t>user:</t>
        </r>
        <r>
          <rPr>
            <sz val="9"/>
            <color indexed="81"/>
            <rFont val="Tahoma"/>
            <family val="2"/>
          </rPr>
          <t xml:space="preserve">
16 người NĐ 68
5 người chưa cò QĐ</t>
        </r>
      </text>
    </comment>
    <comment ref="G15" authorId="0">
      <text>
        <r>
          <rPr>
            <b/>
            <sz val="10"/>
            <color indexed="81"/>
            <rFont val="Tahoma"/>
            <family val="2"/>
          </rPr>
          <t>user:</t>
        </r>
        <r>
          <rPr>
            <sz val="10"/>
            <color indexed="81"/>
            <rFont val="Tahoma"/>
            <family val="2"/>
          </rPr>
          <t xml:space="preserve">
HỆ số lương BC: 937,259
HSL chưa  có QĐ: 7,02
HSL NĐ 68: 37,53</t>
        </r>
      </text>
    </comment>
    <comment ref="K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R15" authorId="0">
      <text>
        <r>
          <rPr>
            <b/>
            <sz val="9"/>
            <color indexed="81"/>
            <rFont val="Tahoma"/>
            <family val="2"/>
          </rPr>
          <t>user:</t>
        </r>
        <r>
          <rPr>
            <sz val="9"/>
            <color indexed="81"/>
            <rFont val="Tahoma"/>
            <family val="2"/>
          </rPr>
          <t xml:space="preserve">
PC khác BC = 3,35
PC khác BC ND9: 0,25</t>
        </r>
      </text>
    </comment>
  </commentList>
</comments>
</file>

<file path=xl/comments2.xml><?xml version="1.0" encoding="utf-8"?>
<comments xmlns="http://schemas.openxmlformats.org/spreadsheetml/2006/main">
  <authors>
    <author>user</author>
  </authors>
  <commentList>
    <comment ref="E15" authorId="0">
      <text>
        <r>
          <rPr>
            <b/>
            <sz val="10"/>
            <color indexed="81"/>
            <rFont val="Tahoma"/>
            <family val="2"/>
          </rPr>
          <t>user:</t>
        </r>
        <r>
          <rPr>
            <sz val="10"/>
            <color indexed="81"/>
            <rFont val="Tahoma"/>
            <family val="2"/>
          </rPr>
          <t xml:space="preserve">
HỆ số lương BC: 937,259
HSL chưa  có QĐ: 7,02
HSL NĐ 68: 37,53</t>
        </r>
      </text>
    </comment>
    <comment ref="I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P15" authorId="0">
      <text>
        <r>
          <rPr>
            <b/>
            <sz val="9"/>
            <color indexed="81"/>
            <rFont val="Tahoma"/>
            <family val="2"/>
          </rPr>
          <t>user:</t>
        </r>
        <r>
          <rPr>
            <sz val="9"/>
            <color indexed="81"/>
            <rFont val="Tahoma"/>
            <family val="2"/>
          </rPr>
          <t xml:space="preserve">
PC khác BC = 3,35
PC khác BC ND9: 0,25</t>
        </r>
      </text>
    </comment>
  </commentList>
</comments>
</file>

<file path=xl/comments3.xml><?xml version="1.0" encoding="utf-8"?>
<comments xmlns="http://schemas.openxmlformats.org/spreadsheetml/2006/main">
  <authors>
    <author>user</author>
  </authors>
  <commentList>
    <comment ref="I14" authorId="0">
      <text>
        <r>
          <rPr>
            <b/>
            <sz val="10"/>
            <color indexed="81"/>
            <rFont val="Tahoma"/>
            <family val="2"/>
          </rPr>
          <t>user:</t>
        </r>
        <r>
          <rPr>
            <sz val="10"/>
            <color indexed="81"/>
            <rFont val="Tahoma"/>
            <family val="2"/>
          </rPr>
          <t xml:space="preserve">
HỆ số lương BC: 937,259
HSL chưa  có QĐ: 7,02
gồm có HSL NĐ 68: 37,53</t>
        </r>
      </text>
    </comment>
    <comment ref="L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 ref="P14" authorId="0">
      <text>
        <r>
          <rPr>
            <b/>
            <sz val="10"/>
            <color indexed="81"/>
            <rFont val="Tahoma"/>
            <family val="2"/>
          </rPr>
          <t>user:</t>
        </r>
        <r>
          <rPr>
            <sz val="10"/>
            <color indexed="81"/>
            <rFont val="Tahoma"/>
            <family val="2"/>
          </rPr>
          <t xml:space="preserve">
HỆ số lương BC: 937,259
HSL chưa  có QĐ: 7,02
gồm có HSL NĐ 68: 37,53</t>
        </r>
      </text>
    </comment>
    <comment ref="S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List>
</comments>
</file>

<file path=xl/comments4.xml><?xml version="1.0" encoding="utf-8"?>
<comments xmlns="http://schemas.openxmlformats.org/spreadsheetml/2006/main">
  <authors>
    <author>user</author>
  </authors>
  <commentList>
    <comment ref="G16" authorId="0">
      <text>
        <r>
          <rPr>
            <b/>
            <sz val="9"/>
            <color indexed="81"/>
            <rFont val="Tahoma"/>
            <family val="2"/>
          </rPr>
          <t>user:</t>
        </r>
        <r>
          <rPr>
            <sz val="9"/>
            <color indexed="81"/>
            <rFont val="Tahoma"/>
            <family val="2"/>
          </rPr>
          <t xml:space="preserve">
Vượt khung: 1,3353
Trách nhiệm: 0,25</t>
        </r>
      </text>
    </comment>
  </commentList>
</comments>
</file>

<file path=xl/comments5.xml><?xml version="1.0" encoding="utf-8"?>
<comments xmlns="http://schemas.openxmlformats.org/spreadsheetml/2006/main">
  <authors>
    <author>Thuy</author>
  </authors>
  <commentList>
    <comment ref="D15" authorId="0">
      <text>
        <r>
          <rPr>
            <b/>
            <sz val="9"/>
            <color indexed="81"/>
            <rFont val="Tahoma"/>
            <family val="2"/>
          </rPr>
          <t>Thuy:</t>
        </r>
        <r>
          <rPr>
            <sz val="9"/>
            <color indexed="81"/>
            <rFont val="Tahoma"/>
            <family val="2"/>
          </rPr>
          <t xml:space="preserve">
10% CCTL nguồn thường xuyên: 3.134.071.000
10% CCTL nguồn không thường xuyên: 270.000.000
</t>
        </r>
      </text>
    </comment>
    <comment ref="D29" authorId="0">
      <text>
        <r>
          <rPr>
            <b/>
            <sz val="9"/>
            <color indexed="81"/>
            <rFont val="Tahoma"/>
            <family val="2"/>
          </rPr>
          <t>Thuy:</t>
        </r>
        <r>
          <rPr>
            <sz val="9"/>
            <color indexed="81"/>
            <rFont val="Tahoma"/>
            <family val="2"/>
          </rPr>
          <t xml:space="preserve">
Chênh lệch giữa mức lương cơ sở từ: 1.210.000 lên 1.300.000</t>
        </r>
      </text>
    </comment>
    <comment ref="D31" authorId="0">
      <text>
        <r>
          <rPr>
            <b/>
            <sz val="9"/>
            <color indexed="81"/>
            <rFont val="Tahoma"/>
            <family val="2"/>
          </rPr>
          <t>Thuy:</t>
        </r>
        <r>
          <rPr>
            <sz val="9"/>
            <color indexed="81"/>
            <rFont val="Tahoma"/>
            <family val="2"/>
          </rPr>
          <t xml:space="preserve">
Chênh lệch giữa mức lương cơ sở từ: 1.300.000 lên 1.390.000
</t>
        </r>
      </text>
    </comment>
  </commentList>
</comments>
</file>

<file path=xl/sharedStrings.xml><?xml version="1.0" encoding="utf-8"?>
<sst xmlns="http://schemas.openxmlformats.org/spreadsheetml/2006/main" count="314" uniqueCount="132">
  <si>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</si>
  <si>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</si>
  <si>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</si>
  <si>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</si>
  <si>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</si>
  <si>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</si>
  <si>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</si>
  <si>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</si>
  <si>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</si>
  <si>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</si>
  <si>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</si>
  <si>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</si>
  <si>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</si>
  <si>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</si>
  <si>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</si>
  <si>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</si>
  <si>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</si>
  <si>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</si>
  <si>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</si>
  <si>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</si>
  <si>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</si>
  <si>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</si>
  <si>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</si>
  <si>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</si>
  <si>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</si>
  <si>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</si>
  <si>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</si>
  <si>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</si>
  <si>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</si>
  <si>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</si>
  <si>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</si>
  <si>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</si>
  <si>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</si>
  <si>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</si>
  <si>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</si>
  <si>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</si>
  <si>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</si>
  <si>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</si>
  <si>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</si>
  <si>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</si>
  <si>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</si>
  <si>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</si>
  <si>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</si>
  <si>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</si>
  <si>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CHÊNH LỆCH QUỸ LƯƠNG, PHỤ CẤP TĂNG THÊM 1 THÁNG</t>
  </si>
  <si>
    <t>7=8+9+13</t>
  </si>
  <si>
    <t>21=14-7</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</si>
  <si>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</si>
  <si>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</si>
  <si>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</si>
  <si>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</si>
  <si>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</si>
  <si>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</si>
  <si>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</si>
  <si>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</si>
  <si>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</si>
  <si>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</si>
  <si>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LOẠI 490-074</t>
  </si>
  <si>
    <t>BÁO CÁO NHU CẦU KINH PHÍ THỰC HIỆN NGHỊ ĐỊNH SỐ 72/2018/NĐ-CP NĂM 2018</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</si>
  <si>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</si>
  <si>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</si>
  <si>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</si>
  <si>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</si>
  <si>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</si>
  <si>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</si>
  <si>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</si>
  <si>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</si>
  <si>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</si>
  <si>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</si>
  <si>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</si>
  <si>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</si>
  <si>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</si>
  <si>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</si>
  <si>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</si>
  <si>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</si>
  <si>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</si>
  <si>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</si>
  <si>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</si>
  <si>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</si>
  <si>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</si>
  <si>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</si>
  <si>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</si>
  <si>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</si>
  <si>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</si>
  <si>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</si>
  <si>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</si>
  <si>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</si>
  <si>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</si>
  <si>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</si>
  <si>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</si>
  <si>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</si>
  <si>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</si>
  <si>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</si>
  <si>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</si>
  <si>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</si>
  <si>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</si>
  <si>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</si>
  <si>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</si>
  <si>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</si>
  <si>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</si>
  <si>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</si>
  <si>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</si>
  <si>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</si>
  <si>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</si>
  <si>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</si>
  <si>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</si>
  <si>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</si>
  <si>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</si>
  <si>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</si>
  <si>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</si>
  <si>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</si>
  <si>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</si>
  <si>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</si>
  <si>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Trường Cao đẳng Lý Tự Trọng Tp Hồ Chí Minh</t>
  </si>
  <si>
    <t>Đơn vị tính: ngàn đồng</t>
  </si>
  <si>
    <t>Đơn vị: Ngàn đồng</t>
  </si>
  <si>
    <t>ĐVT: ngàn đồng</t>
  </si>
  <si>
    <t>TỔNG HỢP NGUỒN VÀ NHU CẦU KINH PHÍ ĐỂ THỰC HIỆN CẢI CÁCH 
TIỀN LƯƠNG NĂM 2018</t>
  </si>
  <si>
    <t>NGUỒN THỰC HIỆN CẢI CÁCH TIỀN LƯƠNG NĂM 2018</t>
  </si>
  <si>
    <t>NGUỒN VÀ NHU CẦU TĂNG THÊM THỰC HIỆN MỨC LƯƠNG CƠ SỞ 1,39 TRIỆU ĐỒNG/THÁNG VÀ CÁC LOẠI PHỤ CẤP NĂM 2018</t>
  </si>
  <si>
    <t>TRƯỜNG CAO ĐẲNG LÝ TỰ TRỌNG</t>
  </si>
  <si>
    <t>(Đính kèm Công văn số 4251/GDĐT-KHTC ngày 03 tháng 12 năm 2018 của Sở Giáo dục và Đào tạo)</t>
  </si>
  <si>
    <t>Kế toán trưởng</t>
  </si>
  <si>
    <t>Hiệu trưởng</t>
  </si>
  <si>
    <t>Nguyễn Kính</t>
  </si>
  <si>
    <t>Phạm Hữu Lộc</t>
  </si>
  <si>
    <t>Tp. Hồ Chí Minh, ngày 20 tháng 12 năm 2018</t>
  </si>
  <si>
    <t xml:space="preserve">          THÀNH PHỐ HỒ CHÍ MINH</t>
  </si>
  <si>
    <t xml:space="preserve">     TRƯỜNG CAO ĐẲNG LÝ TỰ TRỌNG</t>
  </si>
  <si>
    <t xml:space="preserve">            SỞ GIÁO DỤC VÀ ĐÀO TẠO</t>
  </si>
  <si>
    <t>Kinh phí tăng thêm đề thực hiện phụ cấp trách nhiệm đối với ủy viên các cấp theo QĐ số 169/QĐ-TW ngày 24/6/2008</t>
  </si>
  <si>
    <t>TỔNG SỐ ĐỐI TƯỢNG HƯỞNG LƯƠNG CÓ MẶT ĐẾN 07/2018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</si>
</sst>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F400]h:mm:ss\ AM/PM"/>
    <numFmt numFmtId="165" formatCode="_(* #,##0_);_(* \(#,##0\);_(* &quot;-&quot;??_);_(@_)"/>
  </numFmts>
  <fonts count="31"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amily val="2"/>
    </font>
    <font>
      <sz val="13"/>
      <color theme="1"/>
      <name val="Times New Roman"/>
      <family val="2"/>
    </font>
    <font>
      <sz val="9"/>
      <color indexed="81"/>
      <name val="Tahoma"/>
      <family val="2"/>
    </font>
    <font>
      <b/>
      <sz val="9"/>
      <color indexed="81"/>
      <name val="Tahoma"/>
      <family val="2"/>
    </font>
    <font>
      <b/>
      <sz val="10"/>
      <color indexed="81"/>
      <name val="Tahoma"/>
      <family val="2"/>
    </font>
    <font>
      <sz val="10"/>
      <color indexed="81"/>
      <name val="Tahoma"/>
      <family val="2"/>
    </font>
    <font>
      <sz val="11"/>
      <color indexed="81"/>
      <name val="Tahoma"/>
      <family val="2"/>
    </font>
    <font>
      <sz val="13"/>
      <color theme="0"/>
      <name val="Times New Roman"/>
      <family val="1"/>
    </font>
    <font>
      <b/>
      <sz val="15"/>
      <color theme="1"/>
      <name val="Times New Roman"/>
      <family val="1"/>
    </font>
    <font>
      <b/>
      <sz val="15"/>
      <name val="Times New Roman"/>
      <family val="1"/>
    </font>
    <font>
      <b/>
      <sz val="12"/>
      <color theme="1"/>
      <name val="Times New Roman"/>
      <family val="1"/>
    </font>
    <font>
      <i/>
      <sz val="12"/>
      <color theme="1"/>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auto="1"/>
      </left>
      <right/>
      <top style="hair">
        <color auto="1"/>
      </top>
      <bottom/>
      <diagonal/>
    </border>
    <border>
      <left/>
      <right style="thin">
        <color auto="1"/>
      </right>
      <top style="hair">
        <color auto="1"/>
      </top>
      <bottom/>
      <diagonal/>
    </border>
  </borders>
  <cellStyleXfs count="8">
    <xf numFmtId="0" fontId="0" fillId="0" borderId="0"/>
    <xf numFmtId="0" fontId="14" fillId="0" borderId="0"/>
    <xf numFmtId="43" fontId="14" fillId="0" borderId="0" applyFont="0" applyFill="0" applyBorder="0" applyAlignment="0" applyProtection="0"/>
    <xf numFmtId="43" fontId="19" fillId="0" borderId="0" applyFont="0" applyFill="0" applyBorder="0" applyAlignment="0" applyProtection="0"/>
    <xf numFmtId="0" fontId="1" fillId="0" borderId="0"/>
    <xf numFmtId="43" fontId="19" fillId="0" borderId="0" applyFont="0" applyFill="0" applyBorder="0" applyAlignment="0" applyProtection="0"/>
    <xf numFmtId="0" fontId="1" fillId="0" borderId="0"/>
    <xf numFmtId="43" fontId="20" fillId="0" borderId="0" applyFont="0" applyFill="0" applyBorder="0" applyAlignment="0" applyProtection="0"/>
  </cellStyleXfs>
  <cellXfs count="155">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5" fillId="0" borderId="0" xfId="0" applyFont="1" applyAlignment="1">
      <alignment vertical="center"/>
    </xf>
    <xf numFmtId="0" fontId="13" fillId="0" borderId="0" xfId="0" applyFont="1" applyAlignment="1">
      <alignment horizontal="right" vertical="center"/>
    </xf>
    <xf numFmtId="0" fontId="15" fillId="0" borderId="0" xfId="0" applyFont="1" applyAlignment="1">
      <alignment horizontal="center" vertical="center"/>
    </xf>
    <xf numFmtId="0" fontId="16" fillId="0" borderId="0" xfId="0" applyFont="1" applyAlignment="1">
      <alignment horizontal="center" vertical="center"/>
    </xf>
    <xf numFmtId="0" fontId="16" fillId="0" borderId="0" xfId="0" applyFont="1" applyAlignment="1">
      <alignment vertical="center"/>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Alignment="1">
      <alignment horizontal="center" vertical="center"/>
    </xf>
    <xf numFmtId="0" fontId="15" fillId="0" borderId="17"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3" fillId="0" borderId="0" xfId="0" applyFont="1" applyBorder="1" applyAlignment="1">
      <alignment horizontal="center" vertical="center"/>
    </xf>
    <xf numFmtId="0" fontId="7" fillId="0" borderId="0" xfId="0" applyNumberFormat="1" applyFont="1" applyBorder="1" applyAlignment="1">
      <alignment horizontal="center" vertical="center"/>
    </xf>
    <xf numFmtId="41" fontId="10" fillId="0" borderId="17" xfId="0" applyNumberFormat="1" applyFont="1" applyBorder="1"/>
    <xf numFmtId="0" fontId="13" fillId="0" borderId="0" xfId="0" applyFont="1" applyAlignment="1">
      <alignment horizontal="center" vertical="center"/>
    </xf>
    <xf numFmtId="0" fontId="10" fillId="0" borderId="1" xfId="0" applyFont="1" applyBorder="1" applyAlignment="1">
      <alignment horizontal="center" vertical="center" wrapText="1"/>
    </xf>
    <xf numFmtId="0" fontId="13" fillId="0" borderId="17" xfId="0" applyFont="1" applyBorder="1" applyAlignment="1">
      <alignment horizontal="center" vertical="center"/>
    </xf>
    <xf numFmtId="0" fontId="13" fillId="0" borderId="0" xfId="0" applyFont="1" applyAlignment="1">
      <alignment vertical="center"/>
    </xf>
    <xf numFmtId="41" fontId="9" fillId="0" borderId="17" xfId="0" applyNumberFormat="1" applyFont="1" applyBorder="1"/>
    <xf numFmtId="0" fontId="7" fillId="0" borderId="0" xfId="0" applyNumberFormat="1" applyFont="1" applyAlignment="1">
      <alignment horizontal="center" vertical="center"/>
    </xf>
    <xf numFmtId="0" fontId="16" fillId="0" borderId="1" xfId="0" applyFont="1" applyBorder="1" applyAlignment="1">
      <alignment horizontal="center" vertical="center" wrapText="1"/>
    </xf>
    <xf numFmtId="164" fontId="15" fillId="0" borderId="9" xfId="1" applyNumberFormat="1" applyFont="1" applyFill="1" applyBorder="1" applyAlignment="1">
      <alignment horizontal="left" vertical="center" wrapText="1"/>
    </xf>
    <xf numFmtId="164" fontId="15" fillId="0" borderId="10" xfId="1" quotePrefix="1" applyNumberFormat="1" applyFont="1" applyFill="1" applyBorder="1" applyAlignment="1">
      <alignment horizontal="left" vertical="center" wrapText="1"/>
    </xf>
    <xf numFmtId="0" fontId="9" fillId="0" borderId="4" xfId="0" applyFont="1" applyBorder="1" applyAlignment="1">
      <alignment horizontal="center" vertical="center" wrapText="1"/>
    </xf>
    <xf numFmtId="0" fontId="18" fillId="0" borderId="1" xfId="0" applyFont="1" applyBorder="1" applyAlignment="1">
      <alignment horizontal="center"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3" fillId="0" borderId="10" xfId="1" applyNumberFormat="1" applyFont="1" applyFill="1" applyBorder="1" applyAlignment="1">
      <alignment horizontal="center" vertical="center" wrapText="1"/>
    </xf>
    <xf numFmtId="0" fontId="13" fillId="0" borderId="0" xfId="0" applyFont="1" applyAlignment="1">
      <alignment horizontal="center" vertical="center"/>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3" fontId="13" fillId="0" borderId="10" xfId="1" applyNumberFormat="1" applyFont="1" applyFill="1" applyBorder="1" applyAlignment="1">
      <alignment horizontal="center" vertical="center" wrapText="1"/>
    </xf>
    <xf numFmtId="0" fontId="13" fillId="0" borderId="0" xfId="0" applyFont="1" applyAlignment="1">
      <alignment horizontal="center" vertical="center"/>
    </xf>
    <xf numFmtId="0" fontId="10" fillId="0" borderId="1" xfId="0" applyFont="1" applyBorder="1" applyAlignment="1">
      <alignment horizontal="center" vertical="center" wrapText="1"/>
    </xf>
    <xf numFmtId="0" fontId="9" fillId="0" borderId="4" xfId="0" applyFont="1" applyBorder="1" applyAlignment="1">
      <alignment horizontal="center" vertical="center" wrapText="1"/>
    </xf>
    <xf numFmtId="0" fontId="13" fillId="0" borderId="0" xfId="0" applyFont="1" applyAlignment="1">
      <alignment horizontal="center" vertical="center"/>
    </xf>
    <xf numFmtId="10" fontId="9" fillId="0" borderId="0" xfId="0" applyNumberFormat="1" applyFont="1"/>
    <xf numFmtId="0" fontId="13" fillId="0" borderId="0" xfId="0" applyFont="1" applyAlignment="1">
      <alignment horizontal="center" vertical="center"/>
    </xf>
    <xf numFmtId="10" fontId="9" fillId="2" borderId="0" xfId="0" applyNumberFormat="1" applyFont="1" applyFill="1"/>
    <xf numFmtId="0" fontId="9" fillId="2" borderId="0" xfId="0" applyFont="1" applyFill="1"/>
    <xf numFmtId="0" fontId="26" fillId="2" borderId="0" xfId="0" applyFont="1" applyFill="1" applyAlignment="1">
      <alignment vertical="center"/>
    </xf>
    <xf numFmtId="0" fontId="13" fillId="0" borderId="0" xfId="0" applyFont="1" applyBorder="1" applyAlignment="1">
      <alignment vertical="center"/>
    </xf>
    <xf numFmtId="164" fontId="15" fillId="0" borderId="0" xfId="1" applyNumberFormat="1" applyFont="1" applyFill="1" applyBorder="1" applyAlignment="1">
      <alignment horizontal="left" vertical="center" wrapText="1"/>
    </xf>
    <xf numFmtId="164" fontId="15" fillId="0" borderId="0" xfId="1" quotePrefix="1" applyNumberFormat="1" applyFont="1" applyFill="1" applyBorder="1" applyAlignment="1">
      <alignment horizontal="left" vertical="center" wrapText="1"/>
    </xf>
    <xf numFmtId="41" fontId="15" fillId="0" borderId="0" xfId="0" applyNumberFormat="1" applyFont="1" applyBorder="1" applyAlignment="1">
      <alignment vertical="center"/>
    </xf>
    <xf numFmtId="0" fontId="13" fillId="0" borderId="18" xfId="0" applyFont="1" applyBorder="1" applyAlignment="1">
      <alignment horizontal="center" vertical="center"/>
    </xf>
    <xf numFmtId="41" fontId="13" fillId="0" borderId="18" xfId="0" applyNumberFormat="1" applyFont="1" applyBorder="1" applyAlignment="1">
      <alignment vertical="center"/>
    </xf>
    <xf numFmtId="0" fontId="15" fillId="0" borderId="1" xfId="0" applyFont="1" applyBorder="1" applyAlignment="1">
      <alignment horizontal="center" vertical="center"/>
    </xf>
    <xf numFmtId="164" fontId="15" fillId="0" borderId="1" xfId="1" applyNumberFormat="1" applyFont="1" applyFill="1" applyBorder="1" applyAlignment="1">
      <alignment horizontal="left" vertical="center" wrapText="1"/>
    </xf>
    <xf numFmtId="164" fontId="15" fillId="0" borderId="1" xfId="1" quotePrefix="1" applyNumberFormat="1" applyFont="1" applyFill="1" applyBorder="1" applyAlignment="1">
      <alignment horizontal="left" vertical="center" wrapText="1"/>
    </xf>
    <xf numFmtId="41" fontId="15" fillId="0" borderId="1" xfId="0" applyNumberFormat="1" applyFont="1" applyBorder="1" applyAlignment="1">
      <alignment vertical="center"/>
    </xf>
    <xf numFmtId="41" fontId="15" fillId="2" borderId="1" xfId="0" applyNumberFormat="1" applyFont="1" applyFill="1" applyBorder="1" applyAlignment="1">
      <alignment vertical="center"/>
    </xf>
    <xf numFmtId="43" fontId="15" fillId="0" borderId="1" xfId="0" applyNumberFormat="1" applyFont="1" applyBorder="1" applyAlignment="1">
      <alignment vertical="center"/>
    </xf>
    <xf numFmtId="41" fontId="15" fillId="0" borderId="1" xfId="0" quotePrefix="1" applyNumberFormat="1" applyFont="1" applyBorder="1" applyAlignment="1">
      <alignment vertical="center"/>
    </xf>
    <xf numFmtId="3" fontId="13" fillId="0" borderId="20" xfId="1" applyNumberFormat="1" applyFont="1" applyFill="1" applyBorder="1" applyAlignment="1">
      <alignment horizontal="center" vertical="center" wrapText="1"/>
    </xf>
    <xf numFmtId="41" fontId="10" fillId="0" borderId="18" xfId="0" applyNumberFormat="1" applyFont="1" applyBorder="1"/>
    <xf numFmtId="41" fontId="9" fillId="0" borderId="1" xfId="0" applyNumberFormat="1" applyFont="1" applyBorder="1"/>
    <xf numFmtId="0" fontId="7" fillId="0" borderId="0" xfId="0" applyNumberFormat="1" applyFont="1" applyAlignment="1">
      <alignment vertical="center"/>
    </xf>
    <xf numFmtId="41" fontId="13" fillId="0" borderId="1" xfId="0" applyNumberFormat="1" applyFont="1" applyBorder="1" applyAlignment="1">
      <alignment vertical="center"/>
    </xf>
    <xf numFmtId="3" fontId="13" fillId="0" borderId="1" xfId="1" applyNumberFormat="1" applyFont="1" applyFill="1" applyBorder="1" applyAlignment="1">
      <alignment horizontal="center" vertical="center" wrapText="1"/>
    </xf>
    <xf numFmtId="1" fontId="15" fillId="0" borderId="1" xfId="0" applyNumberFormat="1" applyFont="1" applyBorder="1" applyAlignment="1">
      <alignment horizontal="center" vertical="center"/>
    </xf>
    <xf numFmtId="1" fontId="13" fillId="0" borderId="18" xfId="0" applyNumberFormat="1" applyFont="1" applyBorder="1" applyAlignment="1">
      <alignment horizontal="center" vertical="center"/>
    </xf>
    <xf numFmtId="165" fontId="15" fillId="0" borderId="1" xfId="7" applyNumberFormat="1" applyFont="1" applyBorder="1" applyAlignment="1">
      <alignment horizontal="center" vertical="center"/>
    </xf>
    <xf numFmtId="165" fontId="13" fillId="0" borderId="1" xfId="7" applyNumberFormat="1" applyFont="1" applyBorder="1" applyAlignment="1">
      <alignment horizontal="center" vertical="center"/>
    </xf>
    <xf numFmtId="0" fontId="2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165" fontId="29" fillId="0" borderId="1" xfId="7" applyNumberFormat="1" applyFont="1" applyBorder="1" applyAlignment="1">
      <alignment vertical="center" wrapText="1"/>
    </xf>
    <xf numFmtId="165" fontId="8" fillId="0" borderId="1" xfId="7" applyNumberFormat="1" applyFont="1" applyBorder="1" applyAlignment="1">
      <alignment vertical="center" wrapText="1"/>
    </xf>
    <xf numFmtId="0" fontId="8" fillId="2" borderId="1" xfId="0" applyFont="1" applyFill="1" applyBorder="1" applyAlignment="1">
      <alignment vertical="center" wrapText="1"/>
    </xf>
    <xf numFmtId="165" fontId="29" fillId="0" borderId="1" xfId="0" applyNumberFormat="1" applyFont="1" applyBorder="1" applyAlignment="1">
      <alignment vertical="center" wrapText="1"/>
    </xf>
    <xf numFmtId="0" fontId="29" fillId="2" borderId="1" xfId="0" applyFont="1" applyFill="1" applyBorder="1" applyAlignment="1">
      <alignment horizontal="center" vertical="center" wrapText="1"/>
    </xf>
    <xf numFmtId="165" fontId="29" fillId="2" borderId="1" xfId="0" applyNumberFormat="1" applyFont="1" applyFill="1" applyBorder="1" applyAlignment="1">
      <alignment vertical="center" wrapText="1"/>
    </xf>
    <xf numFmtId="165" fontId="8" fillId="0" borderId="1" xfId="0" applyNumberFormat="1" applyFont="1" applyBorder="1" applyAlignment="1">
      <alignment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3" fillId="0" borderId="0" xfId="0" applyFont="1" applyAlignment="1">
      <alignment horizontal="center" vertical="center"/>
    </xf>
    <xf numFmtId="0" fontId="15" fillId="0" borderId="0" xfId="0" applyFont="1" applyBorder="1" applyAlignment="1">
      <alignment horizontal="center" vertical="center"/>
    </xf>
    <xf numFmtId="0" fontId="13" fillId="0" borderId="0" xfId="0" applyFont="1" applyBorder="1" applyAlignment="1">
      <alignment horizontal="center" vertical="center"/>
    </xf>
    <xf numFmtId="3" fontId="13" fillId="0" borderId="19" xfId="1" applyNumberFormat="1" applyFont="1" applyFill="1" applyBorder="1" applyAlignment="1">
      <alignment horizontal="center" vertical="center" wrapText="1"/>
    </xf>
    <xf numFmtId="3" fontId="13" fillId="0" borderId="20" xfId="1" applyNumberFormat="1"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28" fillId="0" borderId="0" xfId="0" applyFont="1" applyAlignment="1">
      <alignment horizontal="center" vertical="center"/>
    </xf>
    <xf numFmtId="0" fontId="7" fillId="0" borderId="0" xfId="0" applyNumberFormat="1" applyFont="1" applyAlignment="1">
      <alignment horizontal="center" vertical="center"/>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27" fillId="0" borderId="0" xfId="0" applyFont="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5" fillId="0" borderId="8" xfId="0" applyFont="1" applyBorder="1" applyAlignment="1">
      <alignment horizontal="center" vertical="center"/>
    </xf>
    <xf numFmtId="164" fontId="15" fillId="0" borderId="2" xfId="1" applyNumberFormat="1" applyFont="1" applyFill="1" applyBorder="1" applyAlignment="1">
      <alignment horizontal="center" vertical="center" wrapText="1"/>
    </xf>
    <xf numFmtId="164" fontId="15" fillId="0" borderId="4" xfId="1" applyNumberFormat="1" applyFont="1" applyFill="1" applyBorder="1" applyAlignment="1">
      <alignment horizontal="center" vertical="center" wrapText="1"/>
    </xf>
    <xf numFmtId="0" fontId="15" fillId="0" borderId="0" xfId="0" applyFont="1" applyAlignment="1">
      <alignment horizontal="center"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6"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4" xfId="0" applyFont="1" applyBorder="1" applyAlignment="1">
      <alignment horizontal="left" vertical="center" wrapText="1"/>
    </xf>
    <xf numFmtId="0" fontId="30" fillId="0" borderId="2" xfId="0" applyFont="1" applyBorder="1" applyAlignment="1">
      <alignment horizontal="left" vertical="center" wrapText="1"/>
    </xf>
    <xf numFmtId="0" fontId="30" fillId="0" borderId="4" xfId="0" applyFont="1" applyBorder="1" applyAlignment="1">
      <alignment horizontal="left" vertical="center" wrapText="1"/>
    </xf>
    <xf numFmtId="0" fontId="11" fillId="0" borderId="0" xfId="0" applyFont="1" applyAlignment="1">
      <alignment horizontal="center" wrapText="1"/>
    </xf>
    <xf numFmtId="0" fontId="6" fillId="0" borderId="0" xfId="0" applyFont="1" applyAlignment="1">
      <alignment horizontal="center" wrapText="1"/>
    </xf>
    <xf numFmtId="0" fontId="10" fillId="0" borderId="0" xfId="0" applyFont="1" applyAlignment="1">
      <alignment horizontal="center"/>
    </xf>
    <xf numFmtId="0" fontId="8" fillId="0" borderId="0" xfId="0" applyFont="1" applyAlignment="1">
      <alignment horizontal="left" vertical="center" wrapText="1"/>
    </xf>
    <xf numFmtId="3" fontId="13" fillId="0" borderId="9" xfId="1" applyNumberFormat="1" applyFont="1" applyFill="1" applyBorder="1" applyAlignment="1">
      <alignment horizontal="center" vertical="center" wrapText="1"/>
    </xf>
    <xf numFmtId="3" fontId="13" fillId="0" borderId="10" xfId="1" applyNumberFormat="1" applyFont="1" applyFill="1" applyBorder="1" applyAlignment="1">
      <alignment horizontal="center" vertical="center" wrapText="1"/>
    </xf>
    <xf numFmtId="0" fontId="10" fillId="0" borderId="0" xfId="0" applyFont="1" applyAlignment="1">
      <alignment horizontal="center" vertical="center" wrapText="1"/>
    </xf>
  </cellXfs>
  <cellStyles count="8">
    <cellStyle name="Comma" xfId="7" builtinId="3"/>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1070960</xdr:colOff>
      <xdr:row>4</xdr:row>
      <xdr:rowOff>57151</xdr:rowOff>
    </xdr:from>
    <xdr:to>
      <xdr:col>3</xdr:col>
      <xdr:colOff>317500</xdr:colOff>
      <xdr:row>4</xdr:row>
      <xdr:rowOff>57151</xdr:rowOff>
    </xdr:to>
    <xdr:cxnSp macro="">
      <xdr:nvCxnSpPr>
        <xdr:cNvPr id="4" name="Straight Connector 3"/>
        <xdr:cNvCxnSpPr/>
      </xdr:nvCxnSpPr>
      <xdr:spPr>
        <a:xfrm>
          <a:off x="1399408" y="889220"/>
          <a:ext cx="10749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262758</xdr:colOff>
      <xdr:row>3</xdr:row>
      <xdr:rowOff>69522</xdr:rowOff>
    </xdr:from>
    <xdr:to>
      <xdr:col>16</xdr:col>
      <xdr:colOff>702332</xdr:colOff>
      <xdr:row>3</xdr:row>
      <xdr:rowOff>69522</xdr:rowOff>
    </xdr:to>
    <xdr:cxnSp macro="">
      <xdr:nvCxnSpPr>
        <xdr:cNvPr id="6" name="Straight Connector 5"/>
        <xdr:cNvCxnSpPr/>
      </xdr:nvCxnSpPr>
      <xdr:spPr>
        <a:xfrm>
          <a:off x="11462844" y="693574"/>
          <a:ext cx="11950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262758</xdr:colOff>
      <xdr:row>3</xdr:row>
      <xdr:rowOff>69522</xdr:rowOff>
    </xdr:from>
    <xdr:to>
      <xdr:col>16</xdr:col>
      <xdr:colOff>702332</xdr:colOff>
      <xdr:row>3</xdr:row>
      <xdr:rowOff>69522</xdr:rowOff>
    </xdr:to>
    <xdr:cxnSp macro="">
      <xdr:nvCxnSpPr>
        <xdr:cNvPr id="9" name="Straight Connector 8"/>
        <xdr:cNvCxnSpPr/>
      </xdr:nvCxnSpPr>
      <xdr:spPr>
        <a:xfrm>
          <a:off x="11330808" y="698172"/>
          <a:ext cx="11920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810986</xdr:colOff>
      <xdr:row>4</xdr:row>
      <xdr:rowOff>65314</xdr:rowOff>
    </xdr:from>
    <xdr:to>
      <xdr:col>3</xdr:col>
      <xdr:colOff>677636</xdr:colOff>
      <xdr:row>4</xdr:row>
      <xdr:rowOff>65314</xdr:rowOff>
    </xdr:to>
    <xdr:cxnSp macro="">
      <xdr:nvCxnSpPr>
        <xdr:cNvPr id="11" name="Straight Connector 10"/>
        <xdr:cNvCxnSpPr/>
      </xdr:nvCxnSpPr>
      <xdr:spPr>
        <a:xfrm>
          <a:off x="1246415" y="881743"/>
          <a:ext cx="147229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646641</xdr:colOff>
      <xdr:row>4</xdr:row>
      <xdr:rowOff>26458</xdr:rowOff>
    </xdr:from>
    <xdr:to>
      <xdr:col>3</xdr:col>
      <xdr:colOff>467783</xdr:colOff>
      <xdr:row>4</xdr:row>
      <xdr:rowOff>26458</xdr:rowOff>
    </xdr:to>
    <xdr:cxnSp macro="">
      <xdr:nvCxnSpPr>
        <xdr:cNvPr id="3" name="Straight Connector 2"/>
        <xdr:cNvCxnSpPr/>
      </xdr:nvCxnSpPr>
      <xdr:spPr>
        <a:xfrm>
          <a:off x="1141941" y="864658"/>
          <a:ext cx="12403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452437</xdr:colOff>
      <xdr:row>4</xdr:row>
      <xdr:rowOff>57150</xdr:rowOff>
    </xdr:from>
    <xdr:to>
      <xdr:col>2</xdr:col>
      <xdr:colOff>4763</xdr:colOff>
      <xdr:row>4</xdr:row>
      <xdr:rowOff>59531</xdr:rowOff>
    </xdr:to>
    <xdr:cxnSp macro="">
      <xdr:nvCxnSpPr>
        <xdr:cNvPr id="3" name="Straight Connector 2"/>
        <xdr:cNvCxnSpPr/>
      </xdr:nvCxnSpPr>
      <xdr:spPr>
        <a:xfrm flipV="1">
          <a:off x="964406" y="914400"/>
          <a:ext cx="1147763" cy="238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316177</xdr:colOff>
      <xdr:row>3</xdr:row>
      <xdr:rowOff>48949</xdr:rowOff>
    </xdr:from>
    <xdr:to>
      <xdr:col>6</xdr:col>
      <xdr:colOff>620449</xdr:colOff>
      <xdr:row>3</xdr:row>
      <xdr:rowOff>48949</xdr:rowOff>
    </xdr:to>
    <xdr:cxnSp macro="">
      <xdr:nvCxnSpPr>
        <xdr:cNvPr id="7" name="Straight Connector 6"/>
        <xdr:cNvCxnSpPr/>
      </xdr:nvCxnSpPr>
      <xdr:spPr>
        <a:xfrm>
          <a:off x="4602427" y="691887"/>
          <a:ext cx="125677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4</xdr:row>
      <xdr:rowOff>38100</xdr:rowOff>
    </xdr:from>
    <xdr:to>
      <xdr:col>1</xdr:col>
      <xdr:colOff>1514475</xdr:colOff>
      <xdr:row>4</xdr:row>
      <xdr:rowOff>47625</xdr:rowOff>
    </xdr:to>
    <xdr:cxnSp macro="">
      <xdr:nvCxnSpPr>
        <xdr:cNvPr id="6" name="Straight Connector 5"/>
        <xdr:cNvCxnSpPr/>
      </xdr:nvCxnSpPr>
      <xdr:spPr>
        <a:xfrm flipV="1">
          <a:off x="752475" y="876300"/>
          <a:ext cx="13525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942975</xdr:colOff>
      <xdr:row>3</xdr:row>
      <xdr:rowOff>38100</xdr:rowOff>
    </xdr:from>
    <xdr:to>
      <xdr:col>3</xdr:col>
      <xdr:colOff>523875</xdr:colOff>
      <xdr:row>3</xdr:row>
      <xdr:rowOff>38100</xdr:rowOff>
    </xdr:to>
    <xdr:cxnSp macro="">
      <xdr:nvCxnSpPr>
        <xdr:cNvPr id="8" name="Straight Connector 7"/>
        <xdr:cNvCxnSpPr/>
      </xdr:nvCxnSpPr>
      <xdr:spPr>
        <a:xfrm>
          <a:off x="7439025" y="6667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5463308" y="209550"/>
          <a:ext cx="1528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3737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2110508" y="209550"/>
          <a:ext cx="10519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topLeftCell="A7" zoomScale="80" zoomScaleNormal="80" workbookViewId="0">
      <selection activeCell="G19" sqref="G19"/>
    </sheetView>
  </sheetViews>
  <sheetFormatPr defaultColWidth="6.88671875" defaultRowHeight="16.5" x14ac:dyDescent="0.25"/>
  <cols>
    <col min="1" max="1" width="4.21875" style="19" customWidth="1"/>
    <col min="2" max="2" width="21.109375" style="26" customWidth="1"/>
    <col min="3" max="3" width="0.21875" style="26" hidden="1" customWidth="1"/>
    <col min="4" max="4" width="7.77734375" style="17" customWidth="1"/>
    <col min="5" max="5" width="8.44140625" style="17" customWidth="1"/>
    <col min="6" max="6" width="10.77734375" style="17" customWidth="1"/>
    <col min="7" max="7" width="10.21875" style="17" customWidth="1"/>
    <col min="8" max="8" width="9.6640625" style="17" customWidth="1"/>
    <col min="9" max="9" width="7.109375" style="17" customWidth="1"/>
    <col min="10" max="10" width="9" style="17" customWidth="1"/>
    <col min="11" max="11" width="9.33203125" style="17" customWidth="1"/>
    <col min="12" max="12" width="9.44140625" style="17" customWidth="1"/>
    <col min="13" max="13" width="8.109375" style="17" customWidth="1"/>
    <col min="14" max="14" width="8.21875" style="17" customWidth="1"/>
    <col min="15" max="15" width="7.44140625" style="17" customWidth="1"/>
    <col min="16" max="16" width="8.77734375" style="17" customWidth="1"/>
    <col min="17" max="17" width="8.88671875" style="17" customWidth="1"/>
    <col min="18" max="18" width="7.44140625" style="17" customWidth="1"/>
    <col min="19" max="19" width="8.77734375" style="17" customWidth="1"/>
    <col min="20" max="21" width="6.88671875" style="17"/>
    <col min="22" max="22" width="6.88671875" style="17" customWidth="1"/>
    <col min="23" max="25" width="6.88671875" style="17"/>
    <col min="26" max="26" width="6.88671875" style="17" customWidth="1"/>
    <col min="27" max="33" width="6.88671875" style="17"/>
    <col min="34" max="36" width="6.88671875" style="17" customWidth="1"/>
    <col min="37" max="16384" width="6.88671875" style="17"/>
  </cols>
  <sheetData>
    <row r="1" spans="1:19" x14ac:dyDescent="0.25">
      <c r="S1" s="18" t="s">
        <v>35</v>
      </c>
    </row>
    <row r="2" spans="1:19" x14ac:dyDescent="0.25">
      <c r="B2" s="106" t="s">
        <v>48</v>
      </c>
      <c r="C2" s="106"/>
      <c r="D2" s="106"/>
      <c r="E2" s="106"/>
      <c r="N2" s="105" t="s">
        <v>49</v>
      </c>
      <c r="O2" s="105"/>
      <c r="P2" s="105"/>
      <c r="Q2" s="105"/>
      <c r="R2" s="105"/>
      <c r="S2" s="105"/>
    </row>
    <row r="3" spans="1:19" x14ac:dyDescent="0.25">
      <c r="B3" s="107" t="s">
        <v>120</v>
      </c>
      <c r="C3" s="107"/>
      <c r="D3" s="107"/>
      <c r="E3" s="107"/>
      <c r="N3" s="105" t="s">
        <v>50</v>
      </c>
      <c r="O3" s="105"/>
      <c r="P3" s="105"/>
      <c r="Q3" s="105"/>
      <c r="R3" s="105"/>
      <c r="S3" s="105"/>
    </row>
    <row r="4" spans="1:19" x14ac:dyDescent="0.25">
      <c r="B4" s="107" t="s">
        <v>41</v>
      </c>
      <c r="C4" s="107"/>
      <c r="D4" s="107"/>
      <c r="E4" s="107"/>
      <c r="S4" s="18"/>
    </row>
    <row r="5" spans="1:19" x14ac:dyDescent="0.25">
      <c r="B5" s="28"/>
      <c r="C5" s="28"/>
      <c r="S5" s="18"/>
    </row>
    <row r="6" spans="1:19" ht="21" customHeight="1" x14ac:dyDescent="0.25">
      <c r="A6" s="112" t="s">
        <v>58</v>
      </c>
      <c r="B6" s="112"/>
      <c r="C6" s="112"/>
      <c r="D6" s="112"/>
      <c r="E6" s="112"/>
      <c r="F6" s="112"/>
      <c r="G6" s="112"/>
      <c r="H6" s="112"/>
      <c r="I6" s="112"/>
      <c r="J6" s="112"/>
      <c r="K6" s="112"/>
      <c r="L6" s="112"/>
      <c r="M6" s="112"/>
      <c r="N6" s="112"/>
      <c r="O6" s="112"/>
      <c r="P6" s="112"/>
      <c r="Q6" s="112"/>
      <c r="R6" s="112"/>
      <c r="S6" s="112"/>
    </row>
    <row r="7" spans="1:19" x14ac:dyDescent="0.25">
      <c r="A7" s="113" t="s">
        <v>121</v>
      </c>
      <c r="B7" s="113"/>
      <c r="C7" s="113"/>
      <c r="D7" s="113"/>
      <c r="E7" s="113"/>
      <c r="F7" s="113"/>
      <c r="G7" s="113"/>
      <c r="H7" s="113"/>
      <c r="I7" s="113"/>
      <c r="J7" s="113"/>
      <c r="K7" s="113"/>
      <c r="L7" s="113"/>
      <c r="M7" s="113"/>
      <c r="N7" s="113"/>
      <c r="O7" s="113"/>
      <c r="P7" s="113"/>
      <c r="Q7" s="113"/>
      <c r="R7" s="113"/>
      <c r="S7" s="113"/>
    </row>
    <row r="8" spans="1:19" x14ac:dyDescent="0.25">
      <c r="A8" s="16"/>
      <c r="B8" s="29"/>
      <c r="C8" s="29"/>
      <c r="D8" s="16"/>
      <c r="E8" s="16"/>
      <c r="F8" s="16"/>
      <c r="G8" s="16"/>
      <c r="H8" s="16"/>
      <c r="I8" s="16"/>
      <c r="J8" s="16"/>
      <c r="K8" s="16"/>
      <c r="L8" s="16"/>
      <c r="M8" s="16"/>
      <c r="N8" s="16"/>
      <c r="O8" s="16"/>
      <c r="P8" s="16"/>
      <c r="Q8" s="16"/>
      <c r="R8" s="16"/>
      <c r="S8" s="16"/>
    </row>
    <row r="9" spans="1:19" x14ac:dyDescent="0.25">
      <c r="F9" s="60">
        <v>1300</v>
      </c>
      <c r="G9" s="60">
        <v>1210</v>
      </c>
      <c r="Q9" s="16" t="s">
        <v>52</v>
      </c>
    </row>
    <row r="10" spans="1:19" s="20" customFormat="1" ht="30" customHeight="1" x14ac:dyDescent="0.25">
      <c r="A10" s="103" t="s">
        <v>0</v>
      </c>
      <c r="B10" s="94" t="s">
        <v>53</v>
      </c>
      <c r="C10" s="95"/>
      <c r="D10" s="103" t="s">
        <v>59</v>
      </c>
      <c r="E10" s="103" t="s">
        <v>60</v>
      </c>
      <c r="F10" s="100" t="s">
        <v>62</v>
      </c>
      <c r="G10" s="101"/>
      <c r="H10" s="101"/>
      <c r="I10" s="101"/>
      <c r="J10" s="101"/>
      <c r="K10" s="101"/>
      <c r="L10" s="101"/>
      <c r="M10" s="101"/>
      <c r="N10" s="101"/>
      <c r="O10" s="101"/>
      <c r="P10" s="101"/>
      <c r="Q10" s="101"/>
      <c r="R10" s="101"/>
      <c r="S10" s="102"/>
    </row>
    <row r="11" spans="1:19" s="21" customFormat="1" ht="20.100000000000001" customHeight="1" x14ac:dyDescent="0.25">
      <c r="A11" s="103"/>
      <c r="B11" s="96"/>
      <c r="C11" s="97"/>
      <c r="D11" s="103"/>
      <c r="E11" s="103"/>
      <c r="F11" s="103" t="s">
        <v>2</v>
      </c>
      <c r="G11" s="103" t="s">
        <v>61</v>
      </c>
      <c r="H11" s="103" t="s">
        <v>3</v>
      </c>
      <c r="I11" s="104" t="s">
        <v>4</v>
      </c>
      <c r="J11" s="104"/>
      <c r="K11" s="104"/>
      <c r="L11" s="104"/>
      <c r="M11" s="104"/>
      <c r="N11" s="104"/>
      <c r="O11" s="104"/>
      <c r="P11" s="104"/>
      <c r="Q11" s="104"/>
      <c r="R11" s="104"/>
      <c r="S11" s="103" t="s">
        <v>42</v>
      </c>
    </row>
    <row r="12" spans="1:19" s="21" customFormat="1" ht="134.25" customHeight="1" x14ac:dyDescent="0.25">
      <c r="A12" s="103"/>
      <c r="B12" s="98"/>
      <c r="C12" s="99"/>
      <c r="D12" s="103"/>
      <c r="E12" s="103"/>
      <c r="F12" s="103"/>
      <c r="G12" s="103"/>
      <c r="H12" s="103"/>
      <c r="I12" s="22" t="s">
        <v>5</v>
      </c>
      <c r="J12" s="22" t="s">
        <v>6</v>
      </c>
      <c r="K12" s="22" t="s">
        <v>7</v>
      </c>
      <c r="L12" s="22" t="s">
        <v>8</v>
      </c>
      <c r="M12" s="22" t="s">
        <v>9</v>
      </c>
      <c r="N12" s="22" t="s">
        <v>10</v>
      </c>
      <c r="O12" s="22" t="s">
        <v>11</v>
      </c>
      <c r="P12" s="22" t="s">
        <v>12</v>
      </c>
      <c r="Q12" s="22" t="s">
        <v>37</v>
      </c>
      <c r="R12" s="22" t="s">
        <v>36</v>
      </c>
      <c r="S12" s="103"/>
    </row>
    <row r="13" spans="1:19" s="24" customFormat="1" ht="31.5" x14ac:dyDescent="0.25">
      <c r="A13" s="23">
        <v>1</v>
      </c>
      <c r="B13" s="110">
        <v>2</v>
      </c>
      <c r="C13" s="111"/>
      <c r="D13" s="23">
        <v>3</v>
      </c>
      <c r="E13" s="23">
        <v>4</v>
      </c>
      <c r="F13" s="23" t="s">
        <v>38</v>
      </c>
      <c r="G13" s="23">
        <v>6</v>
      </c>
      <c r="H13" s="23" t="s">
        <v>39</v>
      </c>
      <c r="I13" s="23">
        <v>8</v>
      </c>
      <c r="J13" s="23">
        <v>9</v>
      </c>
      <c r="K13" s="23">
        <v>10</v>
      </c>
      <c r="L13" s="23">
        <v>11</v>
      </c>
      <c r="M13" s="23">
        <v>12</v>
      </c>
      <c r="N13" s="23">
        <v>13</v>
      </c>
      <c r="O13" s="23">
        <v>14</v>
      </c>
      <c r="P13" s="23">
        <v>15</v>
      </c>
      <c r="Q13" s="23">
        <v>16</v>
      </c>
      <c r="R13" s="23">
        <v>17</v>
      </c>
      <c r="S13" s="23">
        <v>18</v>
      </c>
    </row>
    <row r="14" spans="1:19" s="34" customFormat="1" ht="25.5" customHeight="1" x14ac:dyDescent="0.25">
      <c r="A14" s="65"/>
      <c r="B14" s="108" t="s">
        <v>57</v>
      </c>
      <c r="C14" s="109"/>
      <c r="D14" s="66">
        <f t="shared" ref="D14:S14" si="0">SUM(D15:D15)</f>
        <v>291</v>
      </c>
      <c r="E14" s="66">
        <f t="shared" si="0"/>
        <v>262</v>
      </c>
      <c r="F14" s="66">
        <f t="shared" si="0"/>
        <v>1877335.7869499999</v>
      </c>
      <c r="G14" s="66">
        <f t="shared" si="0"/>
        <v>1178773.7</v>
      </c>
      <c r="H14" s="66">
        <f t="shared" si="0"/>
        <v>698562.08694999991</v>
      </c>
      <c r="I14" s="66">
        <f t="shared" si="0"/>
        <v>0</v>
      </c>
      <c r="J14" s="66">
        <f t="shared" si="0"/>
        <v>27819.999999999996</v>
      </c>
      <c r="K14" s="66">
        <f t="shared" si="0"/>
        <v>12347.79</v>
      </c>
      <c r="L14" s="66">
        <f t="shared" si="0"/>
        <v>249323.75</v>
      </c>
      <c r="M14" s="66">
        <f t="shared" si="0"/>
        <v>0</v>
      </c>
      <c r="N14" s="66">
        <f t="shared" si="0"/>
        <v>0</v>
      </c>
      <c r="O14" s="66">
        <f t="shared" si="0"/>
        <v>0</v>
      </c>
      <c r="P14" s="66">
        <f t="shared" si="0"/>
        <v>2730</v>
      </c>
      <c r="Q14" s="66">
        <f t="shared" si="0"/>
        <v>117669.23999999999</v>
      </c>
      <c r="R14" s="66">
        <f t="shared" si="0"/>
        <v>1300</v>
      </c>
      <c r="S14" s="78">
        <f t="shared" si="0"/>
        <v>287371.30695</v>
      </c>
    </row>
    <row r="15" spans="1:19" ht="39.75" customHeight="1" x14ac:dyDescent="0.25">
      <c r="A15" s="67">
        <v>1</v>
      </c>
      <c r="B15" s="68" t="s">
        <v>113</v>
      </c>
      <c r="C15" s="69"/>
      <c r="D15" s="70">
        <v>291</v>
      </c>
      <c r="E15" s="70">
        <f>(273+5)-16</f>
        <v>262</v>
      </c>
      <c r="F15" s="70">
        <f>G15+H15</f>
        <v>1877335.7869499999</v>
      </c>
      <c r="G15" s="73">
        <f>(937.259+7.02-37.53)*F9</f>
        <v>1178773.7</v>
      </c>
      <c r="H15" s="70">
        <f>SUM(I15:S15)</f>
        <v>698562.08694999991</v>
      </c>
      <c r="I15" s="70">
        <v>0</v>
      </c>
      <c r="J15" s="71">
        <f>(21.4)*1300</f>
        <v>27819.999999999996</v>
      </c>
      <c r="K15" s="71">
        <f>(10.8336-1.3353)*1300</f>
        <v>12347.79</v>
      </c>
      <c r="L15" s="71">
        <f>(191.2202+0.5673)*1300</f>
        <v>249323.75</v>
      </c>
      <c r="M15" s="71">
        <v>0</v>
      </c>
      <c r="N15" s="71">
        <v>0</v>
      </c>
      <c r="O15" s="71">
        <v>0</v>
      </c>
      <c r="P15" s="71">
        <f>2.1*1300</f>
        <v>2730</v>
      </c>
      <c r="Q15" s="71">
        <f>90.5148*1300</f>
        <v>117669.23999999999</v>
      </c>
      <c r="R15" s="70">
        <f>(3.35-2.1-0.25)*1300</f>
        <v>1300</v>
      </c>
      <c r="S15" s="70">
        <f>(G15+J15+K15+Q15)*21.5%</f>
        <v>287371.30695</v>
      </c>
    </row>
    <row r="17" spans="1:17" x14ac:dyDescent="0.25">
      <c r="O17" s="17" t="s">
        <v>126</v>
      </c>
    </row>
    <row r="18" spans="1:17" s="34" customFormat="1" x14ac:dyDescent="0.25">
      <c r="A18" s="55"/>
      <c r="B18" s="61"/>
      <c r="C18" s="61"/>
      <c r="D18" s="105" t="s">
        <v>122</v>
      </c>
      <c r="E18" s="105"/>
      <c r="P18" s="105" t="s">
        <v>123</v>
      </c>
      <c r="Q18" s="105"/>
    </row>
    <row r="19" spans="1:17" s="34" customFormat="1" x14ac:dyDescent="0.25">
      <c r="A19" s="55"/>
      <c r="B19" s="61"/>
      <c r="C19" s="61"/>
    </row>
    <row r="20" spans="1:17" s="34" customFormat="1" x14ac:dyDescent="0.25">
      <c r="A20" s="55"/>
      <c r="B20" s="61"/>
      <c r="C20" s="61"/>
    </row>
    <row r="21" spans="1:17" s="34" customFormat="1" x14ac:dyDescent="0.25">
      <c r="A21" s="57"/>
      <c r="B21" s="61"/>
      <c r="C21" s="61"/>
    </row>
    <row r="22" spans="1:17" s="34" customFormat="1" x14ac:dyDescent="0.25">
      <c r="A22" s="55"/>
      <c r="B22" s="61"/>
      <c r="C22" s="61"/>
    </row>
    <row r="23" spans="1:17" s="34" customFormat="1" x14ac:dyDescent="0.25">
      <c r="A23" s="55"/>
      <c r="B23" s="61"/>
      <c r="C23" s="61"/>
    </row>
    <row r="24" spans="1:17" s="34" customFormat="1" x14ac:dyDescent="0.25">
      <c r="A24" s="55"/>
      <c r="B24" s="61"/>
      <c r="C24" s="61"/>
      <c r="D24" s="105" t="s">
        <v>124</v>
      </c>
      <c r="E24" s="105"/>
      <c r="P24" s="105" t="s">
        <v>125</v>
      </c>
      <c r="Q24" s="105"/>
    </row>
    <row r="26" spans="1:17" x14ac:dyDescent="0.25">
      <c r="A26" s="17"/>
      <c r="B26" s="17"/>
      <c r="C26" s="17"/>
    </row>
    <row r="27" spans="1:17" x14ac:dyDescent="0.25">
      <c r="A27" s="17"/>
      <c r="B27" s="17"/>
      <c r="C27" s="17"/>
    </row>
    <row r="28" spans="1:17" x14ac:dyDescent="0.25">
      <c r="A28" s="17"/>
      <c r="B28" s="17"/>
      <c r="C28" s="17"/>
    </row>
    <row r="29" spans="1:17" x14ac:dyDescent="0.25">
      <c r="A29" s="17"/>
      <c r="B29" s="17"/>
      <c r="C29" s="17"/>
    </row>
    <row r="30" spans="1:17" x14ac:dyDescent="0.25">
      <c r="A30" s="17"/>
      <c r="B30" s="17"/>
      <c r="C30" s="17"/>
    </row>
    <row r="31" spans="1:17" x14ac:dyDescent="0.25">
      <c r="A31" s="17"/>
      <c r="B31" s="17"/>
      <c r="C31" s="17"/>
    </row>
    <row r="32" spans="1:17" x14ac:dyDescent="0.25">
      <c r="A32" s="17"/>
      <c r="B32" s="17"/>
      <c r="C32" s="17"/>
    </row>
    <row r="33" spans="1:3" x14ac:dyDescent="0.25">
      <c r="A33" s="17"/>
      <c r="B33" s="17"/>
      <c r="C33" s="17"/>
    </row>
    <row r="34" spans="1:3" x14ac:dyDescent="0.25">
      <c r="A34" s="17"/>
      <c r="B34" s="17"/>
      <c r="C34" s="17"/>
    </row>
    <row r="35" spans="1:3" x14ac:dyDescent="0.25">
      <c r="A35" s="17"/>
      <c r="B35" s="17"/>
      <c r="C35" s="17"/>
    </row>
    <row r="36" spans="1:3" x14ac:dyDescent="0.25">
      <c r="A36" s="17"/>
      <c r="B36" s="17"/>
      <c r="C36" s="17"/>
    </row>
    <row r="37" spans="1:3" x14ac:dyDescent="0.25">
      <c r="A37" s="17"/>
      <c r="B37" s="17"/>
      <c r="C37" s="17"/>
    </row>
    <row r="38" spans="1:3" x14ac:dyDescent="0.25">
      <c r="A38" s="17"/>
      <c r="B38" s="17"/>
      <c r="C38" s="17"/>
    </row>
    <row r="39" spans="1:3" x14ac:dyDescent="0.25">
      <c r="A39" s="17"/>
      <c r="B39" s="17"/>
      <c r="C39" s="17"/>
    </row>
    <row r="40" spans="1:3" x14ac:dyDescent="0.25">
      <c r="A40" s="17"/>
      <c r="B40" s="17"/>
      <c r="C40" s="17"/>
    </row>
    <row r="41" spans="1:3" x14ac:dyDescent="0.25">
      <c r="A41" s="17"/>
      <c r="B41" s="17"/>
      <c r="C41" s="17"/>
    </row>
    <row r="42" spans="1:3" x14ac:dyDescent="0.25">
      <c r="A42" s="17"/>
      <c r="B42" s="17"/>
      <c r="C42" s="17"/>
    </row>
    <row r="43" spans="1:3" x14ac:dyDescent="0.25">
      <c r="A43" s="17"/>
      <c r="B43" s="17"/>
      <c r="C43" s="17"/>
    </row>
    <row r="44" spans="1:3" x14ac:dyDescent="0.25">
      <c r="A44" s="17"/>
      <c r="B44" s="17"/>
      <c r="C44" s="17"/>
    </row>
    <row r="45" spans="1:3" x14ac:dyDescent="0.25">
      <c r="A45" s="17"/>
      <c r="B45" s="17"/>
      <c r="C45" s="17"/>
    </row>
    <row r="46" spans="1:3" x14ac:dyDescent="0.25">
      <c r="A46" s="17"/>
      <c r="B46" s="17"/>
      <c r="C46" s="17"/>
    </row>
    <row r="47" spans="1:3" x14ac:dyDescent="0.25">
      <c r="A47" s="17"/>
      <c r="B47" s="17"/>
      <c r="C47" s="17"/>
    </row>
    <row r="48" spans="1:3" x14ac:dyDescent="0.25">
      <c r="A48" s="17"/>
      <c r="B48" s="17"/>
      <c r="C48" s="17"/>
    </row>
    <row r="49" spans="1:3" x14ac:dyDescent="0.25">
      <c r="A49" s="17"/>
      <c r="B49" s="17"/>
      <c r="C49" s="17"/>
    </row>
    <row r="50" spans="1:3" x14ac:dyDescent="0.25">
      <c r="A50" s="17"/>
      <c r="B50" s="17"/>
      <c r="C50" s="17"/>
    </row>
    <row r="51" spans="1:3" x14ac:dyDescent="0.25">
      <c r="A51" s="17"/>
      <c r="B51" s="17"/>
      <c r="C51" s="17"/>
    </row>
    <row r="52" spans="1:3" x14ac:dyDescent="0.25">
      <c r="A52" s="17"/>
      <c r="B52" s="17"/>
      <c r="C52" s="17"/>
    </row>
    <row r="53" spans="1:3" x14ac:dyDescent="0.25">
      <c r="A53" s="17"/>
      <c r="B53" s="17"/>
      <c r="C53" s="17"/>
    </row>
    <row r="54" spans="1:3" x14ac:dyDescent="0.25">
      <c r="A54" s="17"/>
      <c r="B54" s="17"/>
      <c r="C54" s="17"/>
    </row>
    <row r="55" spans="1:3" x14ac:dyDescent="0.25">
      <c r="A55" s="17"/>
      <c r="B55" s="17"/>
      <c r="C55" s="17"/>
    </row>
    <row r="56" spans="1:3" x14ac:dyDescent="0.25">
      <c r="A56" s="17"/>
      <c r="B56" s="17"/>
      <c r="C56" s="17"/>
    </row>
    <row r="57" spans="1:3" x14ac:dyDescent="0.25">
      <c r="A57" s="17"/>
      <c r="B57" s="17"/>
      <c r="C57" s="17"/>
    </row>
    <row r="58" spans="1:3" x14ac:dyDescent="0.25">
      <c r="A58" s="17"/>
      <c r="B58" s="17"/>
      <c r="C58" s="17"/>
    </row>
    <row r="59" spans="1:3" x14ac:dyDescent="0.25">
      <c r="A59" s="17"/>
      <c r="B59" s="17"/>
      <c r="C59" s="17"/>
    </row>
    <row r="60" spans="1:3" x14ac:dyDescent="0.25">
      <c r="A60" s="17"/>
      <c r="B60" s="17"/>
      <c r="C60" s="17"/>
    </row>
    <row r="61" spans="1:3" x14ac:dyDescent="0.25">
      <c r="A61" s="17"/>
      <c r="B61" s="17"/>
      <c r="C61" s="17"/>
    </row>
    <row r="62" spans="1:3" x14ac:dyDescent="0.25">
      <c r="A62" s="17"/>
      <c r="B62" s="17"/>
      <c r="C62" s="17"/>
    </row>
    <row r="63" spans="1:3" x14ac:dyDescent="0.25">
      <c r="A63" s="17"/>
      <c r="B63" s="17"/>
      <c r="C63" s="17"/>
    </row>
    <row r="64" spans="1:3" x14ac:dyDescent="0.25">
      <c r="A64" s="17"/>
      <c r="B64" s="17"/>
      <c r="C64" s="17"/>
    </row>
    <row r="65" spans="1:3" x14ac:dyDescent="0.25">
      <c r="A65" s="17"/>
      <c r="B65" s="17"/>
      <c r="C65" s="17"/>
    </row>
    <row r="66" spans="1:3" x14ac:dyDescent="0.25">
      <c r="A66" s="17"/>
      <c r="B66" s="17"/>
      <c r="C66" s="17"/>
    </row>
    <row r="67" spans="1:3" x14ac:dyDescent="0.25">
      <c r="A67" s="17"/>
      <c r="B67" s="17"/>
      <c r="C67" s="17"/>
    </row>
    <row r="68" spans="1:3" x14ac:dyDescent="0.25">
      <c r="A68" s="17"/>
      <c r="B68" s="17"/>
      <c r="C68" s="17"/>
    </row>
    <row r="69" spans="1:3" x14ac:dyDescent="0.25">
      <c r="A69" s="17"/>
      <c r="B69" s="17"/>
      <c r="C69" s="17"/>
    </row>
    <row r="70" spans="1:3" x14ac:dyDescent="0.25">
      <c r="A70" s="17"/>
      <c r="B70" s="17"/>
      <c r="C70" s="17"/>
    </row>
    <row r="71" spans="1:3" x14ac:dyDescent="0.25">
      <c r="A71" s="17"/>
      <c r="B71" s="17"/>
      <c r="C71" s="17"/>
    </row>
    <row r="72" spans="1:3" x14ac:dyDescent="0.25">
      <c r="A72" s="17"/>
      <c r="B72" s="17"/>
      <c r="C72" s="17"/>
    </row>
    <row r="73" spans="1:3" x14ac:dyDescent="0.25">
      <c r="A73" s="17"/>
      <c r="B73" s="17"/>
      <c r="C73" s="17"/>
    </row>
    <row r="74" spans="1:3" x14ac:dyDescent="0.25">
      <c r="A74" s="17"/>
      <c r="B74" s="17"/>
      <c r="C74" s="17"/>
    </row>
    <row r="75" spans="1:3" x14ac:dyDescent="0.25">
      <c r="A75" s="17"/>
      <c r="B75" s="17"/>
      <c r="C75" s="17"/>
    </row>
    <row r="76" spans="1:3" x14ac:dyDescent="0.25">
      <c r="A76" s="17"/>
      <c r="B76" s="17"/>
      <c r="C76" s="17"/>
    </row>
    <row r="77" spans="1:3" x14ac:dyDescent="0.25">
      <c r="A77" s="17"/>
      <c r="B77" s="17"/>
      <c r="C77" s="17"/>
    </row>
    <row r="78" spans="1:3" x14ac:dyDescent="0.25">
      <c r="A78" s="17"/>
      <c r="B78" s="17"/>
      <c r="C78" s="17"/>
    </row>
    <row r="79" spans="1:3" x14ac:dyDescent="0.25">
      <c r="A79" s="17"/>
      <c r="B79" s="17"/>
      <c r="C79" s="17"/>
    </row>
    <row r="80" spans="1:3" x14ac:dyDescent="0.25">
      <c r="A80" s="17"/>
      <c r="B80" s="17"/>
      <c r="C80" s="17"/>
    </row>
    <row r="81" spans="1:3" x14ac:dyDescent="0.25">
      <c r="A81" s="17"/>
      <c r="B81" s="17"/>
      <c r="C81" s="17"/>
    </row>
    <row r="82" spans="1:3" x14ac:dyDescent="0.25">
      <c r="A82" s="17"/>
      <c r="B82" s="17"/>
      <c r="C82" s="17"/>
    </row>
    <row r="83" spans="1:3" x14ac:dyDescent="0.25">
      <c r="A83" s="17"/>
      <c r="B83" s="17"/>
      <c r="C83" s="17"/>
    </row>
    <row r="84" spans="1:3" x14ac:dyDescent="0.25">
      <c r="A84" s="17"/>
      <c r="B84" s="17"/>
      <c r="C84" s="17"/>
    </row>
    <row r="85" spans="1:3" x14ac:dyDescent="0.25">
      <c r="A85" s="17"/>
      <c r="B85" s="17"/>
      <c r="C85" s="17"/>
    </row>
    <row r="86" spans="1:3" x14ac:dyDescent="0.25">
      <c r="A86" s="17"/>
      <c r="B86" s="17"/>
      <c r="C86" s="17"/>
    </row>
    <row r="87" spans="1:3" x14ac:dyDescent="0.25">
      <c r="A87" s="17"/>
      <c r="B87" s="17"/>
      <c r="C87" s="17"/>
    </row>
    <row r="88" spans="1:3" x14ac:dyDescent="0.25">
      <c r="A88" s="17"/>
      <c r="B88" s="17"/>
      <c r="C88" s="17"/>
    </row>
    <row r="89" spans="1:3" x14ac:dyDescent="0.25">
      <c r="A89" s="17"/>
      <c r="B89" s="17"/>
      <c r="C89" s="17"/>
    </row>
    <row r="90" spans="1:3" x14ac:dyDescent="0.25">
      <c r="A90" s="17"/>
      <c r="B90" s="17"/>
      <c r="C90" s="17"/>
    </row>
    <row r="91" spans="1:3" x14ac:dyDescent="0.25">
      <c r="A91" s="17"/>
      <c r="B91" s="17"/>
      <c r="C91" s="17"/>
    </row>
    <row r="92" spans="1:3" x14ac:dyDescent="0.25">
      <c r="A92" s="17"/>
      <c r="B92" s="17"/>
      <c r="C92" s="17"/>
    </row>
    <row r="93" spans="1:3" x14ac:dyDescent="0.25">
      <c r="A93" s="17"/>
      <c r="B93" s="17"/>
      <c r="C93" s="17"/>
    </row>
    <row r="94" spans="1:3" x14ac:dyDescent="0.25">
      <c r="A94" s="17"/>
      <c r="B94" s="17"/>
      <c r="C94" s="17"/>
    </row>
    <row r="95" spans="1:3" x14ac:dyDescent="0.25">
      <c r="A95" s="17"/>
      <c r="B95" s="17"/>
      <c r="C95" s="17"/>
    </row>
    <row r="96" spans="1:3" x14ac:dyDescent="0.25">
      <c r="A96" s="17"/>
      <c r="B96" s="17"/>
      <c r="C96" s="17"/>
    </row>
    <row r="97" spans="1:3" x14ac:dyDescent="0.25">
      <c r="A97" s="17"/>
      <c r="B97" s="17"/>
      <c r="C97" s="17"/>
    </row>
    <row r="98" spans="1:3" x14ac:dyDescent="0.25">
      <c r="A98" s="17"/>
      <c r="B98" s="17"/>
      <c r="C98" s="17"/>
    </row>
    <row r="99" spans="1:3" x14ac:dyDescent="0.25">
      <c r="A99" s="17"/>
      <c r="B99" s="17"/>
      <c r="C99" s="17"/>
    </row>
    <row r="100" spans="1:3" x14ac:dyDescent="0.25">
      <c r="A100" s="17"/>
      <c r="B100" s="17"/>
      <c r="C100" s="17"/>
    </row>
    <row r="101" spans="1:3" x14ac:dyDescent="0.25">
      <c r="A101" s="17"/>
      <c r="B101" s="17"/>
      <c r="C101" s="17"/>
    </row>
    <row r="102" spans="1:3" x14ac:dyDescent="0.25">
      <c r="A102" s="17"/>
      <c r="B102" s="17"/>
      <c r="C102" s="17"/>
    </row>
    <row r="103" spans="1:3" x14ac:dyDescent="0.25">
      <c r="A103" s="17"/>
      <c r="B103" s="17"/>
      <c r="C103" s="17"/>
    </row>
    <row r="104" spans="1:3" x14ac:dyDescent="0.25">
      <c r="A104" s="17"/>
      <c r="B104" s="17"/>
      <c r="C104" s="17"/>
    </row>
    <row r="105" spans="1:3" x14ac:dyDescent="0.25">
      <c r="A105" s="17"/>
      <c r="B105" s="17"/>
      <c r="C105" s="17"/>
    </row>
    <row r="106" spans="1:3" x14ac:dyDescent="0.25">
      <c r="A106" s="17"/>
      <c r="B106" s="17"/>
      <c r="C106" s="17"/>
    </row>
    <row r="107" spans="1:3" x14ac:dyDescent="0.25">
      <c r="A107" s="17"/>
      <c r="B107" s="17"/>
      <c r="C107" s="17"/>
    </row>
    <row r="108" spans="1:3" x14ac:dyDescent="0.25">
      <c r="A108" s="17"/>
      <c r="B108" s="17"/>
      <c r="C108" s="17"/>
    </row>
    <row r="109" spans="1:3" x14ac:dyDescent="0.25">
      <c r="A109" s="17"/>
      <c r="B109" s="17"/>
      <c r="C109" s="17"/>
    </row>
    <row r="110" spans="1:3" x14ac:dyDescent="0.25">
      <c r="A110" s="17"/>
      <c r="B110" s="17"/>
      <c r="C110" s="17"/>
    </row>
    <row r="111" spans="1:3" x14ac:dyDescent="0.25">
      <c r="A111" s="17"/>
      <c r="B111" s="17"/>
      <c r="C111" s="17"/>
    </row>
    <row r="112" spans="1:3" x14ac:dyDescent="0.25">
      <c r="A112" s="17"/>
      <c r="B112" s="17"/>
      <c r="C112" s="17"/>
    </row>
    <row r="113" spans="1:3" x14ac:dyDescent="0.25">
      <c r="A113" s="17"/>
      <c r="B113" s="17"/>
      <c r="C113" s="17"/>
    </row>
    <row r="114" spans="1:3" x14ac:dyDescent="0.25">
      <c r="A114" s="17"/>
      <c r="B114" s="17"/>
      <c r="C114" s="17"/>
    </row>
    <row r="115" spans="1:3" x14ac:dyDescent="0.25">
      <c r="A115" s="17"/>
      <c r="B115" s="17"/>
      <c r="C115" s="17"/>
    </row>
    <row r="116" spans="1:3" x14ac:dyDescent="0.25">
      <c r="A116" s="17"/>
      <c r="B116" s="17"/>
      <c r="C116" s="17"/>
    </row>
    <row r="117" spans="1:3" x14ac:dyDescent="0.25">
      <c r="A117" s="17"/>
      <c r="B117" s="17"/>
      <c r="C117" s="17"/>
    </row>
    <row r="118" spans="1:3" x14ac:dyDescent="0.25">
      <c r="A118" s="17"/>
      <c r="B118" s="17"/>
      <c r="C118" s="17"/>
    </row>
    <row r="119" spans="1:3" x14ac:dyDescent="0.25">
      <c r="A119" s="17"/>
      <c r="B119" s="17"/>
      <c r="C119" s="17"/>
    </row>
    <row r="120" spans="1:3" x14ac:dyDescent="0.25">
      <c r="A120" s="17"/>
      <c r="B120" s="17"/>
      <c r="C120" s="17"/>
    </row>
    <row r="121" spans="1:3" x14ac:dyDescent="0.25">
      <c r="A121" s="17"/>
      <c r="B121" s="17"/>
      <c r="C121" s="17"/>
    </row>
    <row r="122" spans="1:3" x14ac:dyDescent="0.25">
      <c r="A122" s="17"/>
      <c r="B122" s="17"/>
      <c r="C122" s="17"/>
    </row>
    <row r="123" spans="1:3" x14ac:dyDescent="0.25">
      <c r="A123" s="17"/>
      <c r="B123" s="17"/>
      <c r="C123" s="17"/>
    </row>
    <row r="124" spans="1:3" x14ac:dyDescent="0.25">
      <c r="A124" s="17"/>
      <c r="B124" s="17"/>
      <c r="C124" s="17"/>
    </row>
    <row r="125" spans="1:3" x14ac:dyDescent="0.25">
      <c r="A125" s="17"/>
      <c r="B125" s="17"/>
      <c r="C125" s="17"/>
    </row>
    <row r="126" spans="1:3" x14ac:dyDescent="0.25">
      <c r="A126" s="17"/>
      <c r="B126" s="17"/>
      <c r="C126" s="17"/>
    </row>
    <row r="127" spans="1:3" x14ac:dyDescent="0.25">
      <c r="A127" s="17"/>
      <c r="B127" s="17"/>
      <c r="C127" s="17"/>
    </row>
    <row r="128" spans="1:3" x14ac:dyDescent="0.25">
      <c r="A128" s="17"/>
      <c r="B128" s="17"/>
      <c r="C128" s="17"/>
    </row>
    <row r="129" spans="1:3" x14ac:dyDescent="0.25">
      <c r="A129" s="17"/>
      <c r="B129" s="17"/>
      <c r="C129" s="17"/>
    </row>
    <row r="130" spans="1:3" x14ac:dyDescent="0.25">
      <c r="A130" s="17"/>
      <c r="B130" s="17"/>
      <c r="C130" s="17"/>
    </row>
    <row r="131" spans="1:3" x14ac:dyDescent="0.25">
      <c r="A131" s="17"/>
      <c r="B131" s="17"/>
      <c r="C131" s="17"/>
    </row>
    <row r="132" spans="1:3" x14ac:dyDescent="0.25">
      <c r="A132" s="17"/>
      <c r="B132" s="17"/>
      <c r="C132" s="17"/>
    </row>
    <row r="133" spans="1:3" x14ac:dyDescent="0.25">
      <c r="A133" s="17"/>
      <c r="B133" s="17"/>
      <c r="C133" s="17"/>
    </row>
    <row r="134" spans="1:3" x14ac:dyDescent="0.25">
      <c r="A134" s="17"/>
      <c r="B134" s="17"/>
      <c r="C134" s="17"/>
    </row>
    <row r="135" spans="1:3" x14ac:dyDescent="0.25">
      <c r="A135" s="17"/>
      <c r="B135" s="17"/>
      <c r="C135" s="17"/>
    </row>
    <row r="136" spans="1:3" x14ac:dyDescent="0.25">
      <c r="A136" s="17"/>
      <c r="B136" s="17"/>
      <c r="C136" s="17"/>
    </row>
    <row r="137" spans="1:3" x14ac:dyDescent="0.25">
      <c r="A137" s="17"/>
      <c r="B137" s="17"/>
      <c r="C137" s="17"/>
    </row>
    <row r="138" spans="1:3" x14ac:dyDescent="0.25">
      <c r="A138" s="17"/>
      <c r="B138" s="17"/>
      <c r="C138" s="17"/>
    </row>
    <row r="139" spans="1:3" x14ac:dyDescent="0.25">
      <c r="A139" s="17"/>
      <c r="B139" s="17"/>
      <c r="C139" s="17"/>
    </row>
    <row r="140" spans="1:3"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sheetData>
  <mergeCells count="23">
    <mergeCell ref="D18:E18"/>
    <mergeCell ref="D24:E24"/>
    <mergeCell ref="P18:Q18"/>
    <mergeCell ref="P24:Q24"/>
    <mergeCell ref="B2:E2"/>
    <mergeCell ref="B3:E3"/>
    <mergeCell ref="B4:E4"/>
    <mergeCell ref="N2:S2"/>
    <mergeCell ref="N3:S3"/>
    <mergeCell ref="B14:C14"/>
    <mergeCell ref="B13:C13"/>
    <mergeCell ref="A6:S6"/>
    <mergeCell ref="A7:S7"/>
    <mergeCell ref="A10:A12"/>
    <mergeCell ref="D10:D12"/>
    <mergeCell ref="E10:E12"/>
    <mergeCell ref="B10:C12"/>
    <mergeCell ref="F10:S10"/>
    <mergeCell ref="F11:F12"/>
    <mergeCell ref="G11:G12"/>
    <mergeCell ref="H11:H12"/>
    <mergeCell ref="I11:R11"/>
    <mergeCell ref="S11:S12"/>
  </mergeCells>
  <pageMargins left="0.26" right="0.26" top="0.34" bottom="0.34" header="0.3" footer="0.3"/>
  <pageSetup paperSize="9" scale="75"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5"/>
  <sheetViews>
    <sheetView topLeftCell="A10" zoomScale="70" zoomScaleNormal="70" workbookViewId="0">
      <selection activeCell="A21" sqref="A21:XFD21"/>
    </sheetView>
  </sheetViews>
  <sheetFormatPr defaultColWidth="6.88671875" defaultRowHeight="16.5" x14ac:dyDescent="0.25"/>
  <cols>
    <col min="1" max="1" width="5" style="19" customWidth="1"/>
    <col min="2" max="2" width="18.77734375" style="26" customWidth="1"/>
    <col min="3" max="3" width="0.77734375" style="26" hidden="1" customWidth="1"/>
    <col min="4" max="4" width="11" style="17" customWidth="1"/>
    <col min="5" max="5" width="10.21875" style="17" customWidth="1"/>
    <col min="6" max="6" width="9.77734375" style="17" customWidth="1"/>
    <col min="7" max="7" width="7.109375" style="17" customWidth="1"/>
    <col min="8" max="8" width="10.21875" style="17" customWidth="1"/>
    <col min="9" max="9" width="9.21875" style="17" customWidth="1"/>
    <col min="10" max="10" width="10.44140625" style="17" customWidth="1"/>
    <col min="11" max="11" width="10.33203125" style="17" customWidth="1"/>
    <col min="12" max="12" width="10.21875" style="17" customWidth="1"/>
    <col min="13" max="13" width="8.77734375" style="17" customWidth="1"/>
    <col min="14" max="14" width="8.109375" style="17" customWidth="1"/>
    <col min="15" max="15" width="10.33203125" style="17" customWidth="1"/>
    <col min="16" max="16" width="8" style="17" customWidth="1"/>
    <col min="17" max="17" width="9.77734375" style="17" customWidth="1"/>
    <col min="18" max="18" width="10.109375" style="17" customWidth="1"/>
    <col min="19" max="19" width="13.88671875" style="17" customWidth="1"/>
    <col min="20" max="20" width="6.88671875" style="17" customWidth="1"/>
    <col min="21" max="23" width="6.88671875" style="17"/>
    <col min="24" max="24" width="6.88671875" style="17" customWidth="1"/>
    <col min="25" max="31" width="6.88671875" style="17"/>
    <col min="32" max="34" width="6.88671875" style="17" customWidth="1"/>
    <col min="35" max="16384" width="6.88671875" style="17"/>
  </cols>
  <sheetData>
    <row r="1" spans="1:19" x14ac:dyDescent="0.25">
      <c r="S1" s="18" t="s">
        <v>35</v>
      </c>
    </row>
    <row r="2" spans="1:19" x14ac:dyDescent="0.25">
      <c r="B2" s="106" t="s">
        <v>48</v>
      </c>
      <c r="C2" s="106"/>
      <c r="D2" s="106"/>
      <c r="E2" s="106"/>
      <c r="N2" s="105" t="s">
        <v>49</v>
      </c>
      <c r="O2" s="105"/>
      <c r="P2" s="105"/>
      <c r="Q2" s="105"/>
      <c r="R2" s="105"/>
      <c r="S2" s="105"/>
    </row>
    <row r="3" spans="1:19" x14ac:dyDescent="0.25">
      <c r="B3" s="107" t="s">
        <v>120</v>
      </c>
      <c r="C3" s="107"/>
      <c r="D3" s="107"/>
      <c r="E3" s="107"/>
      <c r="N3" s="105" t="s">
        <v>50</v>
      </c>
      <c r="O3" s="105"/>
      <c r="P3" s="105"/>
      <c r="Q3" s="105"/>
      <c r="R3" s="105"/>
      <c r="S3" s="105"/>
    </row>
    <row r="4" spans="1:19" x14ac:dyDescent="0.25">
      <c r="B4" s="107" t="s">
        <v>41</v>
      </c>
      <c r="C4" s="107"/>
      <c r="D4" s="107"/>
      <c r="E4" s="107"/>
      <c r="S4" s="18"/>
    </row>
    <row r="5" spans="1:19" x14ac:dyDescent="0.25">
      <c r="B5" s="28"/>
      <c r="C5" s="28"/>
      <c r="D5" s="28"/>
      <c r="E5" s="28"/>
      <c r="S5" s="18"/>
    </row>
    <row r="6" spans="1:19" ht="19.5" x14ac:dyDescent="0.25">
      <c r="A6" s="112" t="s">
        <v>58</v>
      </c>
      <c r="B6" s="112"/>
      <c r="C6" s="112"/>
      <c r="D6" s="112"/>
      <c r="E6" s="112"/>
      <c r="F6" s="112"/>
      <c r="G6" s="112"/>
      <c r="H6" s="112"/>
      <c r="I6" s="112"/>
      <c r="J6" s="112"/>
      <c r="K6" s="112"/>
      <c r="L6" s="112"/>
      <c r="M6" s="112"/>
      <c r="N6" s="112"/>
      <c r="O6" s="112"/>
      <c r="P6" s="112"/>
      <c r="Q6" s="112"/>
      <c r="R6" s="112"/>
      <c r="S6" s="112"/>
    </row>
    <row r="7" spans="1:19" ht="21" customHeight="1" x14ac:dyDescent="0.25">
      <c r="A7" s="113" t="s">
        <v>121</v>
      </c>
      <c r="B7" s="113"/>
      <c r="C7" s="113"/>
      <c r="D7" s="113"/>
      <c r="E7" s="113"/>
      <c r="F7" s="113"/>
      <c r="G7" s="113"/>
      <c r="H7" s="113"/>
      <c r="I7" s="113"/>
      <c r="J7" s="113"/>
      <c r="K7" s="113"/>
      <c r="L7" s="113"/>
      <c r="M7" s="113"/>
      <c r="N7" s="113"/>
      <c r="O7" s="113"/>
      <c r="P7" s="113"/>
      <c r="Q7" s="113"/>
      <c r="R7" s="113"/>
      <c r="S7" s="113"/>
    </row>
    <row r="8" spans="1:19" ht="18" customHeight="1" x14ac:dyDescent="0.25">
      <c r="A8" s="36"/>
      <c r="B8" s="29"/>
      <c r="C8" s="29"/>
      <c r="D8" s="36"/>
      <c r="E8" s="36"/>
      <c r="F8" s="36"/>
      <c r="G8" s="36"/>
      <c r="H8" s="36"/>
      <c r="I8" s="36"/>
      <c r="J8" s="36"/>
      <c r="K8" s="36"/>
      <c r="L8" s="36"/>
      <c r="M8" s="36"/>
      <c r="N8" s="36"/>
      <c r="O8" s="36"/>
      <c r="P8" s="36"/>
      <c r="Q8" s="36"/>
    </row>
    <row r="9" spans="1:19" x14ac:dyDescent="0.25">
      <c r="O9" s="36" t="s">
        <v>52</v>
      </c>
    </row>
    <row r="10" spans="1:19" s="20" customFormat="1" ht="31.5" customHeight="1" x14ac:dyDescent="0.25">
      <c r="A10" s="103" t="s">
        <v>0</v>
      </c>
      <c r="B10" s="94" t="s">
        <v>53</v>
      </c>
      <c r="C10" s="95"/>
      <c r="D10" s="100" t="s">
        <v>63</v>
      </c>
      <c r="E10" s="101"/>
      <c r="F10" s="101"/>
      <c r="G10" s="101"/>
      <c r="H10" s="101"/>
      <c r="I10" s="101"/>
      <c r="J10" s="101"/>
      <c r="K10" s="101"/>
      <c r="L10" s="101"/>
      <c r="M10" s="101"/>
      <c r="N10" s="101"/>
      <c r="O10" s="101"/>
      <c r="P10" s="101"/>
      <c r="Q10" s="102"/>
      <c r="R10" s="114" t="s">
        <v>44</v>
      </c>
      <c r="S10" s="114" t="s">
        <v>65</v>
      </c>
    </row>
    <row r="11" spans="1:19" s="21" customFormat="1" ht="20.100000000000001" customHeight="1" x14ac:dyDescent="0.25">
      <c r="A11" s="103"/>
      <c r="B11" s="96"/>
      <c r="C11" s="97"/>
      <c r="D11" s="103" t="s">
        <v>2</v>
      </c>
      <c r="E11" s="103" t="s">
        <v>61</v>
      </c>
      <c r="F11" s="103" t="s">
        <v>3</v>
      </c>
      <c r="G11" s="104" t="s">
        <v>4</v>
      </c>
      <c r="H11" s="104"/>
      <c r="I11" s="104"/>
      <c r="J11" s="104"/>
      <c r="K11" s="104"/>
      <c r="L11" s="104"/>
      <c r="M11" s="104"/>
      <c r="N11" s="104"/>
      <c r="O11" s="104"/>
      <c r="P11" s="104"/>
      <c r="Q11" s="103" t="s">
        <v>42</v>
      </c>
      <c r="R11" s="115"/>
      <c r="S11" s="115"/>
    </row>
    <row r="12" spans="1:19" s="21" customFormat="1" ht="136.5" customHeight="1" x14ac:dyDescent="0.25">
      <c r="A12" s="103"/>
      <c r="B12" s="98"/>
      <c r="C12" s="99"/>
      <c r="D12" s="103"/>
      <c r="E12" s="103"/>
      <c r="F12" s="103"/>
      <c r="G12" s="37" t="s">
        <v>5</v>
      </c>
      <c r="H12" s="37" t="s">
        <v>6</v>
      </c>
      <c r="I12" s="37" t="s">
        <v>7</v>
      </c>
      <c r="J12" s="37" t="s">
        <v>8</v>
      </c>
      <c r="K12" s="37" t="s">
        <v>9</v>
      </c>
      <c r="L12" s="37" t="s">
        <v>10</v>
      </c>
      <c r="M12" s="37" t="s">
        <v>11</v>
      </c>
      <c r="N12" s="37" t="s">
        <v>12</v>
      </c>
      <c r="O12" s="37" t="s">
        <v>37</v>
      </c>
      <c r="P12" s="37" t="s">
        <v>36</v>
      </c>
      <c r="Q12" s="103"/>
      <c r="R12" s="116"/>
      <c r="S12" s="116"/>
    </row>
    <row r="13" spans="1:19" s="24" customFormat="1" ht="45" customHeight="1" x14ac:dyDescent="0.25">
      <c r="A13" s="23">
        <v>1</v>
      </c>
      <c r="B13" s="110">
        <v>2</v>
      </c>
      <c r="C13" s="111"/>
      <c r="D13" s="23">
        <v>19</v>
      </c>
      <c r="E13" s="23">
        <v>20</v>
      </c>
      <c r="F13" s="23">
        <v>21</v>
      </c>
      <c r="G13" s="23">
        <v>22</v>
      </c>
      <c r="H13" s="23">
        <v>23</v>
      </c>
      <c r="I13" s="23">
        <v>24</v>
      </c>
      <c r="J13" s="23">
        <v>25</v>
      </c>
      <c r="K13" s="23">
        <v>26</v>
      </c>
      <c r="L13" s="23">
        <v>27</v>
      </c>
      <c r="M13" s="23">
        <v>28</v>
      </c>
      <c r="N13" s="23">
        <v>29</v>
      </c>
      <c r="O13" s="23">
        <v>30</v>
      </c>
      <c r="P13" s="23">
        <v>31</v>
      </c>
      <c r="Q13" s="23">
        <v>32</v>
      </c>
      <c r="R13" s="41" t="s">
        <v>64</v>
      </c>
      <c r="S13" s="41" t="s">
        <v>66</v>
      </c>
    </row>
    <row r="14" spans="1:19" s="34" customFormat="1" ht="30.75" customHeight="1" x14ac:dyDescent="0.25">
      <c r="A14" s="65"/>
      <c r="B14" s="108" t="s">
        <v>57</v>
      </c>
      <c r="C14" s="109"/>
      <c r="D14" s="66">
        <f t="shared" ref="D14:S14" si="0">SUM(D15:D15)</f>
        <v>2157365.4460800001</v>
      </c>
      <c r="E14" s="66">
        <f t="shared" si="0"/>
        <v>1260381.1100000001</v>
      </c>
      <c r="F14" s="66">
        <f t="shared" si="0"/>
        <v>896984.33608000004</v>
      </c>
      <c r="G14" s="66">
        <f t="shared" si="0"/>
        <v>0</v>
      </c>
      <c r="H14" s="66">
        <f t="shared" si="0"/>
        <v>29745.999999999996</v>
      </c>
      <c r="I14" s="66">
        <f t="shared" si="0"/>
        <v>13202.637000000001</v>
      </c>
      <c r="J14" s="66">
        <f t="shared" si="0"/>
        <v>266584.625</v>
      </c>
      <c r="K14" s="66">
        <f t="shared" si="0"/>
        <v>0</v>
      </c>
      <c r="L14" s="66">
        <f t="shared" si="0"/>
        <v>0</v>
      </c>
      <c r="M14" s="66">
        <f t="shared" si="0"/>
        <v>0</v>
      </c>
      <c r="N14" s="66">
        <f t="shared" si="0"/>
        <v>2919</v>
      </c>
      <c r="O14" s="66">
        <f t="shared" si="0"/>
        <v>125815.57199999999</v>
      </c>
      <c r="P14" s="66">
        <f t="shared" si="0"/>
        <v>1390</v>
      </c>
      <c r="Q14" s="66">
        <f t="shared" si="0"/>
        <v>457326.50208000006</v>
      </c>
      <c r="R14" s="66">
        <f t="shared" si="0"/>
        <v>280029.65913000028</v>
      </c>
      <c r="S14" s="66">
        <f t="shared" si="0"/>
        <v>1680177.9547800017</v>
      </c>
    </row>
    <row r="15" spans="1:19" ht="60" customHeight="1" x14ac:dyDescent="0.25">
      <c r="A15" s="67">
        <v>1</v>
      </c>
      <c r="B15" s="68" t="s">
        <v>113</v>
      </c>
      <c r="C15" s="69"/>
      <c r="D15" s="70">
        <f>E15+F15</f>
        <v>2157365.4460800001</v>
      </c>
      <c r="E15" s="70">
        <f>(937.259+7.02-37.53)*1390</f>
        <v>1260381.1100000001</v>
      </c>
      <c r="F15" s="70">
        <f>SUM(G15:Q15)</f>
        <v>896984.33608000004</v>
      </c>
      <c r="G15" s="70">
        <v>0</v>
      </c>
      <c r="H15" s="70">
        <f>(21.4)*1390</f>
        <v>29745.999999999996</v>
      </c>
      <c r="I15" s="71">
        <f>(10.8336-1.3353)*1390</f>
        <v>13202.637000000001</v>
      </c>
      <c r="J15" s="70">
        <f>(191.2202+0.5673)*1390</f>
        <v>266584.625</v>
      </c>
      <c r="K15" s="70">
        <v>0</v>
      </c>
      <c r="L15" s="70">
        <v>0</v>
      </c>
      <c r="M15" s="70">
        <v>0</v>
      </c>
      <c r="N15" s="70">
        <f>2.1*1390</f>
        <v>2919</v>
      </c>
      <c r="O15" s="70">
        <f>90.5148*1390</f>
        <v>125815.57199999999</v>
      </c>
      <c r="P15" s="70">
        <f>(3.35-2.1-0.25)*1390</f>
        <v>1390</v>
      </c>
      <c r="Q15" s="70">
        <f>(E15+H15+I15+O15)*32%</f>
        <v>457326.50208000006</v>
      </c>
      <c r="R15" s="70">
        <f>D15-'2a-1-BC 1300 '!F15</f>
        <v>280029.65913000028</v>
      </c>
      <c r="S15" s="72">
        <f>R15*6</f>
        <v>1680177.9547800017</v>
      </c>
    </row>
    <row r="16" spans="1:19" x14ac:dyDescent="0.25">
      <c r="A16" s="27"/>
      <c r="B16" s="62"/>
      <c r="C16" s="63"/>
      <c r="D16" s="64"/>
      <c r="E16" s="64"/>
      <c r="F16" s="64"/>
      <c r="G16" s="64"/>
      <c r="H16" s="64"/>
      <c r="I16" s="64"/>
      <c r="J16" s="64"/>
      <c r="K16" s="64"/>
      <c r="L16" s="64"/>
      <c r="M16" s="64"/>
      <c r="N16" s="64"/>
      <c r="O16" s="64"/>
      <c r="P16" s="64"/>
      <c r="Q16" s="64"/>
      <c r="R16" s="26"/>
      <c r="S16" s="26"/>
    </row>
    <row r="17" spans="1:17" ht="21" customHeight="1" x14ac:dyDescent="0.25">
      <c r="O17" s="17" t="s">
        <v>126</v>
      </c>
    </row>
    <row r="18" spans="1:17" s="34" customFormat="1" x14ac:dyDescent="0.25">
      <c r="A18" s="55"/>
      <c r="B18" s="61"/>
      <c r="C18" s="55" t="s">
        <v>122</v>
      </c>
      <c r="D18" s="105" t="s">
        <v>122</v>
      </c>
      <c r="E18" s="105"/>
      <c r="P18" s="105" t="s">
        <v>123</v>
      </c>
      <c r="Q18" s="105"/>
    </row>
    <row r="19" spans="1:17" s="34" customFormat="1" x14ac:dyDescent="0.25">
      <c r="A19" s="55"/>
      <c r="B19" s="61"/>
    </row>
    <row r="20" spans="1:17" s="34" customFormat="1" x14ac:dyDescent="0.25">
      <c r="A20" s="57"/>
      <c r="B20" s="61"/>
    </row>
    <row r="21" spans="1:17" s="34" customFormat="1" x14ac:dyDescent="0.25">
      <c r="A21" s="57"/>
      <c r="B21" s="61"/>
    </row>
    <row r="22" spans="1:17" s="34" customFormat="1" x14ac:dyDescent="0.25">
      <c r="A22" s="55"/>
      <c r="B22" s="61"/>
    </row>
    <row r="23" spans="1:17" s="34" customFormat="1" x14ac:dyDescent="0.25">
      <c r="A23" s="55"/>
      <c r="B23" s="61"/>
    </row>
    <row r="24" spans="1:17" s="34" customFormat="1" x14ac:dyDescent="0.25">
      <c r="A24" s="55"/>
      <c r="B24" s="61"/>
    </row>
    <row r="25" spans="1:17" s="34" customFormat="1" x14ac:dyDescent="0.25">
      <c r="A25" s="55"/>
      <c r="B25" s="61"/>
      <c r="C25" s="55" t="s">
        <v>124</v>
      </c>
      <c r="D25" s="105" t="s">
        <v>124</v>
      </c>
      <c r="E25" s="105"/>
      <c r="P25" s="105" t="s">
        <v>125</v>
      </c>
      <c r="Q25" s="105"/>
    </row>
    <row r="26" spans="1:17" ht="24.95" customHeight="1" x14ac:dyDescent="0.25"/>
    <row r="27" spans="1:17" ht="24.95" customHeight="1" x14ac:dyDescent="0.25"/>
    <row r="28" spans="1:17" ht="24.95" customHeight="1" x14ac:dyDescent="0.25">
      <c r="A28" s="17"/>
      <c r="B28" s="17"/>
      <c r="C28" s="17"/>
    </row>
    <row r="29" spans="1:17" ht="24.95" customHeight="1" x14ac:dyDescent="0.25">
      <c r="A29" s="17"/>
      <c r="B29" s="17"/>
      <c r="C29" s="17"/>
    </row>
    <row r="30" spans="1:17" ht="24.95" customHeight="1" x14ac:dyDescent="0.25">
      <c r="A30" s="17"/>
      <c r="B30" s="17"/>
      <c r="C30" s="17"/>
    </row>
    <row r="31" spans="1:17" ht="24.95" customHeight="1" x14ac:dyDescent="0.25">
      <c r="A31" s="17"/>
      <c r="B31" s="17"/>
      <c r="C31" s="17"/>
    </row>
    <row r="32" spans="1:17" ht="24.95" customHeight="1" x14ac:dyDescent="0.25">
      <c r="A32" s="17"/>
      <c r="B32" s="17"/>
      <c r="C32" s="17"/>
    </row>
    <row r="33" spans="1:3" ht="24.95" customHeight="1" x14ac:dyDescent="0.25">
      <c r="A33" s="17"/>
      <c r="B33" s="17"/>
      <c r="C33" s="17"/>
    </row>
    <row r="34" spans="1:3" ht="24.95" customHeight="1" x14ac:dyDescent="0.25">
      <c r="A34" s="17"/>
      <c r="B34" s="17"/>
      <c r="C34" s="17"/>
    </row>
    <row r="35" spans="1:3" ht="24.95" customHeight="1" x14ac:dyDescent="0.25">
      <c r="A35" s="17"/>
      <c r="B35" s="17"/>
      <c r="C35" s="17"/>
    </row>
    <row r="36" spans="1:3" ht="24.95" customHeight="1" x14ac:dyDescent="0.25">
      <c r="A36" s="17"/>
      <c r="B36" s="17"/>
      <c r="C36" s="17"/>
    </row>
    <row r="37" spans="1:3" ht="24.95" customHeight="1" x14ac:dyDescent="0.25">
      <c r="A37" s="17"/>
      <c r="B37" s="17"/>
      <c r="C37" s="17"/>
    </row>
    <row r="38" spans="1:3" ht="24.95" customHeight="1" x14ac:dyDescent="0.25">
      <c r="A38" s="17"/>
      <c r="B38" s="17"/>
      <c r="C38" s="17"/>
    </row>
    <row r="39" spans="1:3" ht="24.95" customHeight="1" x14ac:dyDescent="0.25">
      <c r="A39" s="17"/>
      <c r="B39" s="17"/>
      <c r="C39" s="17"/>
    </row>
    <row r="40" spans="1:3" ht="24.95" customHeight="1" x14ac:dyDescent="0.25">
      <c r="A40" s="17"/>
      <c r="B40" s="17"/>
      <c r="C40" s="17"/>
    </row>
    <row r="41" spans="1:3" ht="24.95" customHeight="1" x14ac:dyDescent="0.25">
      <c r="A41" s="17"/>
      <c r="B41" s="17"/>
      <c r="C41" s="17"/>
    </row>
    <row r="42" spans="1:3" ht="24.95" customHeight="1" x14ac:dyDescent="0.25">
      <c r="A42" s="17"/>
      <c r="B42" s="17"/>
      <c r="C42" s="17"/>
    </row>
    <row r="43" spans="1:3" ht="24.95" customHeight="1" x14ac:dyDescent="0.25">
      <c r="A43" s="17"/>
      <c r="B43" s="17"/>
      <c r="C43" s="17"/>
    </row>
    <row r="44" spans="1:3" ht="24.95" customHeight="1" x14ac:dyDescent="0.25">
      <c r="A44" s="17"/>
      <c r="B44" s="17"/>
      <c r="C44" s="17"/>
    </row>
    <row r="45" spans="1:3" ht="24.95" customHeight="1" x14ac:dyDescent="0.25">
      <c r="A45" s="17"/>
      <c r="B45" s="17"/>
      <c r="C45" s="17"/>
    </row>
    <row r="46" spans="1:3" ht="24.95" customHeight="1" x14ac:dyDescent="0.25">
      <c r="A46" s="17"/>
      <c r="B46" s="17"/>
      <c r="C46" s="17"/>
    </row>
    <row r="47" spans="1:3" ht="24.95" customHeight="1" x14ac:dyDescent="0.25">
      <c r="A47" s="17"/>
      <c r="B47" s="17"/>
      <c r="C47" s="17"/>
    </row>
    <row r="48" spans="1:3" ht="24.95" customHeight="1" x14ac:dyDescent="0.25">
      <c r="A48" s="17"/>
      <c r="B48" s="17"/>
      <c r="C48" s="17"/>
    </row>
    <row r="49" spans="1:3" ht="24.95" customHeight="1" x14ac:dyDescent="0.25">
      <c r="A49" s="17"/>
      <c r="B49" s="17"/>
      <c r="C49" s="17"/>
    </row>
    <row r="50" spans="1:3" ht="24.95" customHeight="1" x14ac:dyDescent="0.25">
      <c r="A50" s="17"/>
      <c r="B50" s="17"/>
      <c r="C50" s="17"/>
    </row>
    <row r="51" spans="1:3" ht="24.95" customHeight="1" x14ac:dyDescent="0.25">
      <c r="A51" s="17"/>
      <c r="B51" s="17"/>
      <c r="C51" s="17"/>
    </row>
    <row r="52" spans="1:3" ht="24.95" customHeight="1" x14ac:dyDescent="0.25">
      <c r="A52" s="17"/>
      <c r="B52" s="17"/>
      <c r="C52" s="17"/>
    </row>
    <row r="53" spans="1:3" ht="24.95" customHeight="1" x14ac:dyDescent="0.25">
      <c r="A53" s="17"/>
      <c r="B53" s="17"/>
      <c r="C53" s="17"/>
    </row>
    <row r="54" spans="1:3" ht="24.95" customHeight="1" x14ac:dyDescent="0.25">
      <c r="A54" s="17"/>
      <c r="B54" s="17"/>
      <c r="C54" s="17"/>
    </row>
    <row r="55" spans="1:3" ht="24.95" customHeight="1" x14ac:dyDescent="0.25">
      <c r="A55" s="17"/>
      <c r="B55" s="17"/>
      <c r="C55" s="17"/>
    </row>
    <row r="56" spans="1:3" ht="24.95" customHeight="1" x14ac:dyDescent="0.25">
      <c r="A56" s="17"/>
      <c r="B56" s="17"/>
      <c r="C56" s="17"/>
    </row>
    <row r="57" spans="1:3" ht="24.95" customHeight="1" x14ac:dyDescent="0.25">
      <c r="A57" s="17"/>
      <c r="B57" s="17"/>
      <c r="C57" s="17"/>
    </row>
    <row r="58" spans="1:3" ht="24.95" customHeight="1" x14ac:dyDescent="0.25">
      <c r="A58" s="17"/>
      <c r="B58" s="17"/>
      <c r="C58" s="17"/>
    </row>
    <row r="59" spans="1:3" ht="24.95" customHeight="1" x14ac:dyDescent="0.25">
      <c r="A59" s="17"/>
      <c r="B59" s="17"/>
      <c r="C59" s="17"/>
    </row>
    <row r="60" spans="1:3" ht="24.95" customHeight="1" x14ac:dyDescent="0.25">
      <c r="A60" s="17"/>
      <c r="B60" s="17"/>
      <c r="C60" s="17"/>
    </row>
    <row r="61" spans="1:3" ht="24.95" customHeight="1" x14ac:dyDescent="0.25">
      <c r="A61" s="17"/>
      <c r="B61" s="17"/>
      <c r="C61" s="17"/>
    </row>
    <row r="62" spans="1:3" ht="24.95" customHeight="1" x14ac:dyDescent="0.25">
      <c r="A62" s="17"/>
      <c r="B62" s="17"/>
      <c r="C62" s="17"/>
    </row>
    <row r="63" spans="1:3" ht="24.95" customHeight="1" x14ac:dyDescent="0.25">
      <c r="A63" s="17"/>
      <c r="B63" s="17"/>
      <c r="C63" s="17"/>
    </row>
    <row r="64" spans="1:3" ht="24.95" customHeight="1" x14ac:dyDescent="0.25">
      <c r="A64" s="17"/>
      <c r="B64" s="17"/>
      <c r="C64" s="17"/>
    </row>
    <row r="65" spans="1:3" ht="24.95" customHeight="1" x14ac:dyDescent="0.25">
      <c r="A65" s="17"/>
      <c r="B65" s="17"/>
      <c r="C65" s="17"/>
    </row>
    <row r="66" spans="1:3" ht="24.95" customHeight="1" x14ac:dyDescent="0.25">
      <c r="A66" s="17"/>
      <c r="B66" s="17"/>
      <c r="C66" s="17"/>
    </row>
    <row r="67" spans="1:3" ht="24.95" customHeight="1" x14ac:dyDescent="0.25">
      <c r="A67" s="17"/>
      <c r="B67" s="17"/>
      <c r="C67" s="17"/>
    </row>
    <row r="68" spans="1:3" ht="24.95" customHeight="1" x14ac:dyDescent="0.25">
      <c r="A68" s="17"/>
      <c r="B68" s="17"/>
      <c r="C68" s="17"/>
    </row>
    <row r="69" spans="1:3" ht="24.95" customHeight="1" x14ac:dyDescent="0.25">
      <c r="A69" s="17"/>
      <c r="B69" s="17"/>
      <c r="C69" s="17"/>
    </row>
    <row r="70" spans="1:3" ht="24.95" customHeight="1" x14ac:dyDescent="0.25">
      <c r="A70" s="17"/>
      <c r="B70" s="17"/>
      <c r="C70" s="17"/>
    </row>
    <row r="71" spans="1:3" ht="24.95" customHeight="1" x14ac:dyDescent="0.25">
      <c r="A71" s="17"/>
      <c r="B71" s="17"/>
      <c r="C71" s="17"/>
    </row>
    <row r="72" spans="1:3" ht="24.95" customHeight="1" x14ac:dyDescent="0.25">
      <c r="A72" s="17"/>
      <c r="B72" s="17"/>
      <c r="C72" s="17"/>
    </row>
    <row r="73" spans="1:3" ht="24.95" customHeight="1" x14ac:dyDescent="0.25">
      <c r="A73" s="17"/>
      <c r="B73" s="17"/>
      <c r="C73" s="17"/>
    </row>
    <row r="74" spans="1:3" ht="24.95" customHeight="1" x14ac:dyDescent="0.25">
      <c r="A74" s="17"/>
      <c r="B74" s="17"/>
      <c r="C74" s="17"/>
    </row>
    <row r="75" spans="1:3" ht="24.95" customHeight="1" x14ac:dyDescent="0.25">
      <c r="A75" s="17"/>
      <c r="B75" s="17"/>
      <c r="C75" s="17"/>
    </row>
    <row r="76" spans="1:3" ht="24.95" customHeight="1" x14ac:dyDescent="0.25">
      <c r="A76" s="17"/>
      <c r="B76" s="17"/>
      <c r="C76" s="17"/>
    </row>
    <row r="77" spans="1:3" ht="24.95" customHeight="1" x14ac:dyDescent="0.25">
      <c r="A77" s="17"/>
      <c r="B77" s="17"/>
      <c r="C77" s="17"/>
    </row>
    <row r="78" spans="1:3" ht="24.95" customHeight="1" x14ac:dyDescent="0.25">
      <c r="A78" s="17"/>
      <c r="B78" s="17"/>
      <c r="C78" s="17"/>
    </row>
    <row r="79" spans="1:3" ht="24.95" customHeight="1" x14ac:dyDescent="0.25">
      <c r="A79" s="17"/>
      <c r="B79" s="17"/>
      <c r="C79" s="17"/>
    </row>
    <row r="80" spans="1:3" ht="24.95" customHeight="1" x14ac:dyDescent="0.25">
      <c r="A80" s="17"/>
      <c r="B80" s="17"/>
      <c r="C80" s="17"/>
    </row>
    <row r="81" spans="1:3" ht="24.95" customHeight="1" x14ac:dyDescent="0.25">
      <c r="A81" s="17"/>
      <c r="B81" s="17"/>
      <c r="C81" s="17"/>
    </row>
    <row r="82" spans="1:3" ht="24.95" customHeight="1" x14ac:dyDescent="0.25">
      <c r="A82" s="17"/>
      <c r="B82" s="17"/>
      <c r="C82" s="17"/>
    </row>
    <row r="83" spans="1:3" ht="24.95" customHeight="1" x14ac:dyDescent="0.25">
      <c r="A83" s="17"/>
      <c r="B83" s="17"/>
      <c r="C83" s="17"/>
    </row>
    <row r="84" spans="1:3" ht="24.95" customHeight="1" x14ac:dyDescent="0.25">
      <c r="A84" s="17"/>
      <c r="B84" s="17"/>
      <c r="C84" s="17"/>
    </row>
    <row r="85" spans="1:3" ht="24.95" customHeight="1" x14ac:dyDescent="0.25">
      <c r="A85" s="17"/>
      <c r="B85" s="17"/>
      <c r="C85" s="17"/>
    </row>
    <row r="86" spans="1:3" ht="24.95" customHeight="1" x14ac:dyDescent="0.25">
      <c r="A86" s="17"/>
      <c r="B86" s="17"/>
      <c r="C86" s="17"/>
    </row>
    <row r="87" spans="1:3" ht="24.95" customHeight="1" x14ac:dyDescent="0.25">
      <c r="A87" s="17"/>
      <c r="B87" s="17"/>
      <c r="C87" s="17"/>
    </row>
    <row r="88" spans="1:3" ht="24.95" customHeight="1" x14ac:dyDescent="0.25">
      <c r="A88" s="17"/>
      <c r="B88" s="17"/>
      <c r="C88" s="17"/>
    </row>
    <row r="89" spans="1:3" ht="24.95" customHeight="1" x14ac:dyDescent="0.25">
      <c r="A89" s="17"/>
      <c r="B89" s="17"/>
      <c r="C89" s="17"/>
    </row>
    <row r="90" spans="1:3" ht="24.95" customHeight="1" x14ac:dyDescent="0.25">
      <c r="A90" s="17"/>
      <c r="B90" s="17"/>
      <c r="C90" s="17"/>
    </row>
    <row r="91" spans="1:3" ht="24.95" customHeight="1" x14ac:dyDescent="0.25">
      <c r="A91" s="17"/>
      <c r="B91" s="17"/>
      <c r="C91" s="17"/>
    </row>
    <row r="92" spans="1:3" ht="24.95" customHeight="1" x14ac:dyDescent="0.25">
      <c r="A92" s="17"/>
      <c r="B92" s="17"/>
      <c r="C92" s="17"/>
    </row>
    <row r="93" spans="1:3" ht="24.95" customHeight="1" x14ac:dyDescent="0.25">
      <c r="A93" s="17"/>
      <c r="B93" s="17"/>
      <c r="C93" s="17"/>
    </row>
    <row r="94" spans="1:3" ht="24.95" customHeight="1" x14ac:dyDescent="0.25">
      <c r="A94" s="17"/>
      <c r="B94" s="17"/>
      <c r="C94" s="17"/>
    </row>
    <row r="95" spans="1:3" ht="24.95" customHeight="1" x14ac:dyDescent="0.25">
      <c r="A95" s="17"/>
      <c r="B95" s="17"/>
      <c r="C95" s="17"/>
    </row>
    <row r="96" spans="1:3" ht="24.95" customHeight="1" x14ac:dyDescent="0.25">
      <c r="A96" s="17"/>
      <c r="B96" s="17"/>
      <c r="C96" s="17"/>
    </row>
    <row r="97" spans="1:3" ht="24.95" customHeight="1" x14ac:dyDescent="0.25">
      <c r="A97" s="17"/>
      <c r="B97" s="17"/>
      <c r="C97" s="17"/>
    </row>
    <row r="98" spans="1:3" ht="24.95" customHeight="1" x14ac:dyDescent="0.25">
      <c r="A98" s="17"/>
      <c r="B98" s="17"/>
      <c r="C98" s="17"/>
    </row>
    <row r="99" spans="1:3" ht="24.95" customHeight="1" x14ac:dyDescent="0.25">
      <c r="A99" s="17"/>
      <c r="B99" s="17"/>
      <c r="C99" s="17"/>
    </row>
    <row r="100" spans="1:3" ht="24.95" customHeight="1" x14ac:dyDescent="0.25">
      <c r="A100" s="17"/>
      <c r="B100" s="17"/>
      <c r="C100" s="17"/>
    </row>
    <row r="101" spans="1:3" ht="24.95" customHeight="1" x14ac:dyDescent="0.25">
      <c r="A101" s="17"/>
      <c r="B101" s="17"/>
      <c r="C101" s="17"/>
    </row>
    <row r="102" spans="1:3" ht="24.95" customHeight="1" x14ac:dyDescent="0.25">
      <c r="A102" s="17"/>
      <c r="B102" s="17"/>
      <c r="C102" s="17"/>
    </row>
    <row r="103" spans="1:3" ht="24.95" customHeight="1" x14ac:dyDescent="0.25">
      <c r="A103" s="17"/>
      <c r="B103" s="17"/>
      <c r="C103" s="17"/>
    </row>
    <row r="104" spans="1:3" ht="24.95" customHeight="1" x14ac:dyDescent="0.25">
      <c r="A104" s="17"/>
      <c r="B104" s="17"/>
      <c r="C104" s="17"/>
    </row>
    <row r="105" spans="1:3" ht="24.95" customHeight="1" x14ac:dyDescent="0.25">
      <c r="A105" s="17"/>
      <c r="B105" s="17"/>
      <c r="C105" s="17"/>
    </row>
    <row r="106" spans="1:3" ht="24.95" customHeight="1" x14ac:dyDescent="0.25">
      <c r="A106" s="17"/>
      <c r="B106" s="17"/>
      <c r="C106" s="17"/>
    </row>
    <row r="107" spans="1:3" ht="24.95" customHeight="1" x14ac:dyDescent="0.25">
      <c r="A107" s="17"/>
      <c r="B107" s="17"/>
      <c r="C107" s="17"/>
    </row>
    <row r="108" spans="1:3" ht="24.95" customHeight="1" x14ac:dyDescent="0.25">
      <c r="A108" s="17"/>
      <c r="B108" s="17"/>
      <c r="C108" s="17"/>
    </row>
    <row r="109" spans="1:3" ht="24.95" customHeight="1" x14ac:dyDescent="0.25">
      <c r="A109" s="17"/>
      <c r="B109" s="17"/>
      <c r="C109" s="17"/>
    </row>
    <row r="110" spans="1:3" ht="24.95" customHeight="1" x14ac:dyDescent="0.25">
      <c r="A110" s="17"/>
      <c r="B110" s="17"/>
      <c r="C110" s="17"/>
    </row>
    <row r="111" spans="1:3" ht="24.95" customHeight="1" x14ac:dyDescent="0.25">
      <c r="A111" s="17"/>
      <c r="B111" s="17"/>
      <c r="C111" s="17"/>
    </row>
    <row r="112" spans="1:3" ht="24.95" customHeight="1" x14ac:dyDescent="0.25">
      <c r="A112" s="17"/>
      <c r="B112" s="17"/>
      <c r="C112" s="17"/>
    </row>
    <row r="113" spans="1:3" ht="24.95" customHeight="1" x14ac:dyDescent="0.25">
      <c r="A113" s="17"/>
      <c r="B113" s="17"/>
      <c r="C113" s="17"/>
    </row>
    <row r="114" spans="1:3" ht="24.95" customHeight="1" x14ac:dyDescent="0.25">
      <c r="A114" s="17"/>
      <c r="B114" s="17"/>
      <c r="C114" s="17"/>
    </row>
    <row r="115" spans="1:3" ht="24.95" hidden="1" customHeight="1" x14ac:dyDescent="0.25">
      <c r="A115" s="17"/>
      <c r="B115" s="17"/>
      <c r="C115" s="17"/>
    </row>
    <row r="116" spans="1:3" ht="24.95" hidden="1" customHeight="1" x14ac:dyDescent="0.25">
      <c r="A116" s="17"/>
      <c r="B116" s="17"/>
      <c r="C116" s="17"/>
    </row>
    <row r="117" spans="1:3" ht="24.95" hidden="1" customHeight="1" x14ac:dyDescent="0.25">
      <c r="A117" s="17"/>
      <c r="B117" s="17"/>
      <c r="C117" s="17"/>
    </row>
    <row r="118" spans="1:3" ht="24.95" hidden="1" customHeight="1" x14ac:dyDescent="0.25">
      <c r="A118" s="17"/>
      <c r="B118" s="17"/>
      <c r="C118" s="17"/>
    </row>
    <row r="119" spans="1:3" ht="24.95" hidden="1" customHeight="1" x14ac:dyDescent="0.25">
      <c r="A119" s="17"/>
      <c r="B119" s="17"/>
      <c r="C119" s="17"/>
    </row>
    <row r="120" spans="1:3" ht="24.95" hidden="1" customHeight="1" x14ac:dyDescent="0.25">
      <c r="A120" s="17"/>
      <c r="B120" s="17"/>
      <c r="C120" s="17"/>
    </row>
    <row r="121" spans="1:3" ht="24.95" hidden="1" customHeight="1" x14ac:dyDescent="0.25">
      <c r="A121" s="17"/>
      <c r="B121" s="17"/>
      <c r="C121" s="17"/>
    </row>
    <row r="122" spans="1:3" ht="24.95" hidden="1" customHeight="1" x14ac:dyDescent="0.25">
      <c r="A122" s="17"/>
      <c r="B122" s="17"/>
      <c r="C122" s="17"/>
    </row>
    <row r="123" spans="1:3" ht="24.95" hidden="1" customHeight="1" x14ac:dyDescent="0.25">
      <c r="A123" s="17"/>
      <c r="B123" s="17"/>
      <c r="C123" s="17"/>
    </row>
    <row r="124" spans="1:3" ht="24.95" hidden="1" customHeight="1" x14ac:dyDescent="0.25">
      <c r="A124" s="17"/>
      <c r="B124" s="17"/>
      <c r="C124" s="17"/>
    </row>
    <row r="125" spans="1:3" ht="24.95" hidden="1" customHeight="1" x14ac:dyDescent="0.25">
      <c r="A125" s="17"/>
      <c r="B125" s="17"/>
      <c r="C125" s="17"/>
    </row>
    <row r="126" spans="1:3" ht="24.95" hidden="1" customHeight="1" x14ac:dyDescent="0.25">
      <c r="A126" s="17"/>
      <c r="B126" s="17"/>
      <c r="C126" s="17"/>
    </row>
    <row r="127" spans="1:3" ht="24.95" hidden="1" customHeight="1" x14ac:dyDescent="0.25">
      <c r="A127" s="17"/>
      <c r="B127" s="17"/>
      <c r="C127" s="17"/>
    </row>
    <row r="128" spans="1:3" ht="24.95" hidden="1" customHeight="1" x14ac:dyDescent="0.25">
      <c r="A128" s="17"/>
      <c r="B128" s="17"/>
      <c r="C128" s="17"/>
    </row>
    <row r="129" spans="1:3" ht="24.95" hidden="1" customHeight="1" x14ac:dyDescent="0.25">
      <c r="A129" s="17"/>
      <c r="B129" s="17"/>
      <c r="C129" s="17"/>
    </row>
    <row r="130" spans="1:3" ht="24.95" hidden="1" customHeight="1" x14ac:dyDescent="0.25">
      <c r="A130" s="17"/>
      <c r="B130" s="17"/>
      <c r="C130" s="17"/>
    </row>
    <row r="131" spans="1:3" ht="24.95" hidden="1" customHeight="1" x14ac:dyDescent="0.25">
      <c r="A131" s="17"/>
      <c r="B131" s="17"/>
      <c r="C131" s="17"/>
    </row>
    <row r="132" spans="1:3" ht="24.95" hidden="1" customHeight="1" x14ac:dyDescent="0.25">
      <c r="A132" s="17"/>
      <c r="B132" s="17"/>
      <c r="C132" s="17"/>
    </row>
    <row r="133" spans="1:3" ht="24.95" hidden="1" customHeight="1" x14ac:dyDescent="0.25">
      <c r="A133" s="17"/>
      <c r="B133" s="17"/>
      <c r="C133" s="17"/>
    </row>
    <row r="134" spans="1:3" ht="24.95" hidden="1" customHeight="1" x14ac:dyDescent="0.25">
      <c r="A134" s="17"/>
      <c r="B134" s="17"/>
      <c r="C134" s="17"/>
    </row>
    <row r="135" spans="1:3" ht="24.95" hidden="1" customHeight="1" x14ac:dyDescent="0.25">
      <c r="A135" s="17"/>
      <c r="B135" s="17"/>
      <c r="C135" s="17"/>
    </row>
    <row r="136" spans="1:3" ht="24.95" hidden="1" customHeight="1" x14ac:dyDescent="0.25">
      <c r="A136" s="17"/>
      <c r="B136" s="17"/>
      <c r="C136" s="17"/>
    </row>
    <row r="137" spans="1:3" ht="24.95" hidden="1" customHeight="1" x14ac:dyDescent="0.25">
      <c r="A137" s="17"/>
      <c r="B137" s="17"/>
      <c r="C137" s="17"/>
    </row>
    <row r="138" spans="1:3" ht="24.95" hidden="1" customHeight="1" x14ac:dyDescent="0.25">
      <c r="A138" s="17"/>
      <c r="B138" s="17"/>
      <c r="C138" s="17"/>
    </row>
    <row r="139" spans="1:3" ht="24.95" hidden="1" customHeight="1" x14ac:dyDescent="0.25">
      <c r="A139" s="17"/>
      <c r="B139" s="17"/>
      <c r="C139" s="17"/>
    </row>
    <row r="140" spans="1:3" ht="24.95" hidden="1" customHeight="1" x14ac:dyDescent="0.25">
      <c r="A140" s="17"/>
      <c r="B140" s="17"/>
      <c r="C140" s="17"/>
    </row>
    <row r="141" spans="1:3" ht="24.95" hidden="1" customHeight="1" x14ac:dyDescent="0.25">
      <c r="A141" s="17"/>
      <c r="B141" s="17"/>
      <c r="C141" s="17"/>
    </row>
    <row r="142" spans="1:3" ht="24.95" hidden="1" customHeight="1" x14ac:dyDescent="0.25">
      <c r="A142" s="17"/>
      <c r="B142" s="17"/>
      <c r="C142" s="17"/>
    </row>
    <row r="143" spans="1:3" ht="24.95" hidden="1" customHeight="1" x14ac:dyDescent="0.25">
      <c r="A143" s="17"/>
      <c r="B143" s="17"/>
      <c r="C143" s="17"/>
    </row>
    <row r="144" spans="1:3" ht="24.95" hidden="1" customHeight="1" x14ac:dyDescent="0.25">
      <c r="A144" s="17"/>
      <c r="B144" s="17"/>
      <c r="C144" s="17"/>
    </row>
    <row r="145" spans="1:3" ht="24.95" hidden="1" customHeight="1" x14ac:dyDescent="0.25">
      <c r="A145" s="17"/>
      <c r="B145" s="17"/>
      <c r="C145" s="17"/>
    </row>
  </sheetData>
  <mergeCells count="23">
    <mergeCell ref="P18:Q18"/>
    <mergeCell ref="P25:Q25"/>
    <mergeCell ref="B2:E2"/>
    <mergeCell ref="N2:S2"/>
    <mergeCell ref="B3:E3"/>
    <mergeCell ref="N3:S3"/>
    <mergeCell ref="B4:E4"/>
    <mergeCell ref="D18:E18"/>
    <mergeCell ref="D25:E25"/>
    <mergeCell ref="A6:S6"/>
    <mergeCell ref="A7:S7"/>
    <mergeCell ref="B13:C13"/>
    <mergeCell ref="R10:R12"/>
    <mergeCell ref="B14:C14"/>
    <mergeCell ref="S10:S12"/>
    <mergeCell ref="A10:A12"/>
    <mergeCell ref="B10:C12"/>
    <mergeCell ref="D10:Q10"/>
    <mergeCell ref="D11:D12"/>
    <mergeCell ref="E11:E12"/>
    <mergeCell ref="F11:F12"/>
    <mergeCell ref="G11:P11"/>
    <mergeCell ref="Q11:Q12"/>
  </mergeCells>
  <pageMargins left="0.53" right="0.46" top="0.36" bottom="0.22" header="0.3" footer="0.2"/>
  <pageSetup paperSize="9" scale="6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23"/>
  <sheetViews>
    <sheetView topLeftCell="A10" zoomScale="70" zoomScaleNormal="70" workbookViewId="0">
      <selection activeCell="H21" sqref="H21"/>
    </sheetView>
  </sheetViews>
  <sheetFormatPr defaultRowHeight="16.5" x14ac:dyDescent="0.25"/>
  <cols>
    <col min="1" max="1" width="5.77734375" style="8" customWidth="1"/>
    <col min="2" max="2" width="16.5546875" style="8" customWidth="1"/>
    <col min="3" max="3" width="3.77734375" style="8" hidden="1" customWidth="1"/>
    <col min="4" max="4" width="7.33203125" style="8" customWidth="1"/>
    <col min="5" max="5" width="10.218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47</v>
      </c>
    </row>
    <row r="2" spans="1:23" s="17" customFormat="1" x14ac:dyDescent="0.25">
      <c r="A2" s="19"/>
      <c r="B2" s="106" t="s">
        <v>48</v>
      </c>
      <c r="C2" s="106"/>
      <c r="D2" s="106"/>
      <c r="E2" s="106"/>
      <c r="Q2" s="31" t="s">
        <v>49</v>
      </c>
    </row>
    <row r="3" spans="1:23" s="17" customFormat="1" x14ac:dyDescent="0.25">
      <c r="A3" s="19"/>
      <c r="B3" s="107" t="s">
        <v>120</v>
      </c>
      <c r="C3" s="107"/>
      <c r="D3" s="107"/>
      <c r="E3" s="107"/>
      <c r="Q3" s="31" t="s">
        <v>50</v>
      </c>
      <c r="V3" s="18"/>
    </row>
    <row r="4" spans="1:23" s="17" customFormat="1" x14ac:dyDescent="0.25">
      <c r="A4" s="19"/>
      <c r="B4" s="107" t="s">
        <v>41</v>
      </c>
      <c r="C4" s="107"/>
      <c r="D4" s="107"/>
      <c r="E4" s="107"/>
      <c r="V4" s="18"/>
    </row>
    <row r="5" spans="1:23" s="17" customFormat="1" x14ac:dyDescent="0.25">
      <c r="A5" s="19"/>
      <c r="B5" s="28"/>
      <c r="C5" s="28"/>
      <c r="D5" s="28"/>
      <c r="E5" s="28"/>
      <c r="V5" s="18"/>
    </row>
    <row r="6" spans="1:23" ht="19.5" x14ac:dyDescent="0.25">
      <c r="A6" s="117" t="s">
        <v>67</v>
      </c>
      <c r="B6" s="117"/>
      <c r="C6" s="117"/>
      <c r="D6" s="117"/>
      <c r="E6" s="117"/>
      <c r="F6" s="117"/>
      <c r="G6" s="117"/>
      <c r="H6" s="117"/>
      <c r="I6" s="117"/>
      <c r="J6" s="117"/>
      <c r="K6" s="117"/>
      <c r="L6" s="117"/>
      <c r="M6" s="117"/>
      <c r="N6" s="117"/>
      <c r="O6" s="117"/>
      <c r="P6" s="117"/>
      <c r="Q6" s="117"/>
      <c r="R6" s="117"/>
      <c r="S6" s="117"/>
      <c r="T6" s="117"/>
      <c r="U6" s="117"/>
      <c r="V6" s="117"/>
      <c r="W6" s="117"/>
    </row>
    <row r="7" spans="1:23" s="12" customFormat="1" ht="26.25" customHeight="1" x14ac:dyDescent="0.25">
      <c r="A7" s="118" t="s">
        <v>121</v>
      </c>
      <c r="B7" s="118"/>
      <c r="C7" s="118"/>
      <c r="D7" s="118"/>
      <c r="E7" s="118"/>
      <c r="F7" s="118"/>
      <c r="G7" s="118"/>
      <c r="H7" s="118"/>
      <c r="I7" s="118"/>
      <c r="J7" s="118"/>
      <c r="K7" s="118"/>
      <c r="L7" s="118"/>
      <c r="M7" s="118"/>
      <c r="N7" s="118"/>
      <c r="O7" s="118"/>
      <c r="P7" s="118"/>
      <c r="Q7" s="118"/>
      <c r="R7" s="118"/>
      <c r="S7" s="118"/>
      <c r="T7" s="118"/>
      <c r="U7" s="118"/>
      <c r="V7" s="118"/>
      <c r="W7" s="118"/>
    </row>
    <row r="8" spans="1:23" x14ac:dyDescent="0.25">
      <c r="W8" s="6" t="s">
        <v>115</v>
      </c>
    </row>
    <row r="9" spans="1:23" s="9" customFormat="1" ht="45.75" customHeight="1" x14ac:dyDescent="0.25">
      <c r="A9" s="119" t="s">
        <v>0</v>
      </c>
      <c r="B9" s="125" t="s">
        <v>16</v>
      </c>
      <c r="C9" s="126"/>
      <c r="D9" s="120" t="s">
        <v>68</v>
      </c>
      <c r="E9" s="121"/>
      <c r="F9" s="119" t="s">
        <v>70</v>
      </c>
      <c r="G9" s="119" t="s">
        <v>71</v>
      </c>
      <c r="H9" s="119" t="s">
        <v>72</v>
      </c>
      <c r="I9" s="119"/>
      <c r="J9" s="119"/>
      <c r="K9" s="119"/>
      <c r="L9" s="119"/>
      <c r="M9" s="119"/>
      <c r="N9" s="119"/>
      <c r="O9" s="119" t="s">
        <v>73</v>
      </c>
      <c r="P9" s="119"/>
      <c r="Q9" s="119"/>
      <c r="R9" s="119"/>
      <c r="S9" s="119"/>
      <c r="T9" s="119"/>
      <c r="U9" s="119"/>
      <c r="V9" s="119" t="s">
        <v>17</v>
      </c>
      <c r="W9" s="119" t="s">
        <v>74</v>
      </c>
    </row>
    <row r="10" spans="1:23" s="9" customFormat="1" ht="32.25" customHeight="1" x14ac:dyDescent="0.25">
      <c r="A10" s="119"/>
      <c r="B10" s="127"/>
      <c r="C10" s="128"/>
      <c r="D10" s="122" t="s">
        <v>18</v>
      </c>
      <c r="E10" s="122" t="s">
        <v>69</v>
      </c>
      <c r="F10" s="119"/>
      <c r="G10" s="119"/>
      <c r="H10" s="119" t="s">
        <v>19</v>
      </c>
      <c r="I10" s="119" t="s">
        <v>20</v>
      </c>
      <c r="J10" s="119" t="s">
        <v>21</v>
      </c>
      <c r="K10" s="124" t="s">
        <v>4</v>
      </c>
      <c r="L10" s="124"/>
      <c r="M10" s="124"/>
      <c r="N10" s="119" t="s">
        <v>22</v>
      </c>
      <c r="O10" s="119" t="s">
        <v>19</v>
      </c>
      <c r="P10" s="119" t="s">
        <v>20</v>
      </c>
      <c r="Q10" s="119" t="s">
        <v>21</v>
      </c>
      <c r="R10" s="124" t="s">
        <v>4</v>
      </c>
      <c r="S10" s="124"/>
      <c r="T10" s="124"/>
      <c r="U10" s="119" t="s">
        <v>22</v>
      </c>
      <c r="V10" s="119"/>
      <c r="W10" s="119"/>
    </row>
    <row r="11" spans="1:23" s="9" customFormat="1" ht="81.75" customHeight="1" x14ac:dyDescent="0.25">
      <c r="A11" s="119"/>
      <c r="B11" s="129"/>
      <c r="C11" s="130"/>
      <c r="D11" s="123"/>
      <c r="E11" s="123"/>
      <c r="F11" s="119"/>
      <c r="G11" s="119"/>
      <c r="H11" s="119"/>
      <c r="I11" s="119"/>
      <c r="J11" s="119"/>
      <c r="K11" s="32" t="s">
        <v>23</v>
      </c>
      <c r="L11" s="32" t="s">
        <v>24</v>
      </c>
      <c r="M11" s="32" t="s">
        <v>54</v>
      </c>
      <c r="N11" s="119"/>
      <c r="O11" s="119"/>
      <c r="P11" s="119"/>
      <c r="Q11" s="119"/>
      <c r="R11" s="32" t="s">
        <v>23</v>
      </c>
      <c r="S11" s="32" t="s">
        <v>24</v>
      </c>
      <c r="T11" s="32" t="s">
        <v>54</v>
      </c>
      <c r="U11" s="119"/>
      <c r="V11" s="119"/>
      <c r="W11" s="119"/>
    </row>
    <row r="12" spans="1:23" ht="33" x14ac:dyDescent="0.25">
      <c r="A12" s="15">
        <v>1</v>
      </c>
      <c r="B12" s="131">
        <v>2</v>
      </c>
      <c r="C12" s="132"/>
      <c r="D12" s="15">
        <v>3</v>
      </c>
      <c r="E12" s="15">
        <v>4</v>
      </c>
      <c r="F12" s="40">
        <v>5</v>
      </c>
      <c r="G12" s="42">
        <v>6</v>
      </c>
      <c r="H12" s="15" t="s">
        <v>45</v>
      </c>
      <c r="I12" s="15">
        <v>8</v>
      </c>
      <c r="J12" s="15">
        <v>9</v>
      </c>
      <c r="K12" s="15">
        <v>10</v>
      </c>
      <c r="L12" s="15">
        <v>11</v>
      </c>
      <c r="M12" s="15">
        <v>12</v>
      </c>
      <c r="N12" s="15" t="s">
        <v>75</v>
      </c>
      <c r="O12" s="15" t="s">
        <v>77</v>
      </c>
      <c r="P12" s="15">
        <v>15</v>
      </c>
      <c r="Q12" s="15">
        <v>16</v>
      </c>
      <c r="R12" s="15">
        <v>17</v>
      </c>
      <c r="S12" s="15">
        <v>18</v>
      </c>
      <c r="T12" s="15">
        <v>19</v>
      </c>
      <c r="U12" s="15" t="s">
        <v>76</v>
      </c>
      <c r="V12" s="15" t="s">
        <v>46</v>
      </c>
      <c r="W12" s="15" t="s">
        <v>78</v>
      </c>
    </row>
    <row r="13" spans="1:23" s="9" customFormat="1" ht="29.25" customHeight="1" x14ac:dyDescent="0.25">
      <c r="A13" s="65"/>
      <c r="B13" s="108" t="s">
        <v>57</v>
      </c>
      <c r="C13" s="109"/>
      <c r="D13" s="79"/>
      <c r="E13" s="74"/>
      <c r="F13" s="75">
        <f t="shared" ref="F13:W13" si="0">SUM(F14:F14)</f>
        <v>291</v>
      </c>
      <c r="G13" s="75">
        <f t="shared" si="0"/>
        <v>278</v>
      </c>
      <c r="H13" s="75">
        <f t="shared" si="0"/>
        <v>1401006.9761999999</v>
      </c>
      <c r="I13" s="75">
        <f t="shared" si="0"/>
        <v>1227562.7</v>
      </c>
      <c r="J13" s="75">
        <f t="shared" si="0"/>
        <v>159572.91999999998</v>
      </c>
      <c r="K13" s="75">
        <f t="shared" si="0"/>
        <v>27819.999999999996</v>
      </c>
      <c r="L13" s="75">
        <f t="shared" si="0"/>
        <v>14083.68</v>
      </c>
      <c r="M13" s="75">
        <f t="shared" si="0"/>
        <v>117669.23999999999</v>
      </c>
      <c r="N13" s="75">
        <f t="shared" si="0"/>
        <v>13871.356199999998</v>
      </c>
      <c r="O13" s="75">
        <f t="shared" si="0"/>
        <v>1497999.7668600001</v>
      </c>
      <c r="P13" s="75">
        <f t="shared" si="0"/>
        <v>1312547.81</v>
      </c>
      <c r="Q13" s="75">
        <f t="shared" si="0"/>
        <v>170620.27599999998</v>
      </c>
      <c r="R13" s="75">
        <f t="shared" si="0"/>
        <v>29745.999999999996</v>
      </c>
      <c r="S13" s="75">
        <f t="shared" si="0"/>
        <v>15058.704000000002</v>
      </c>
      <c r="T13" s="75">
        <f t="shared" si="0"/>
        <v>125815.57199999999</v>
      </c>
      <c r="U13" s="75">
        <f t="shared" si="0"/>
        <v>14831.680860000002</v>
      </c>
      <c r="V13" s="75">
        <f t="shared" si="0"/>
        <v>96992.790660000173</v>
      </c>
      <c r="W13" s="75">
        <f t="shared" si="0"/>
        <v>581956.74396000104</v>
      </c>
    </row>
    <row r="14" spans="1:23" ht="49.5" x14ac:dyDescent="0.25">
      <c r="A14" s="67">
        <v>1</v>
      </c>
      <c r="B14" s="68" t="s">
        <v>113</v>
      </c>
      <c r="C14" s="69"/>
      <c r="D14" s="76">
        <v>278</v>
      </c>
      <c r="E14" s="76">
        <v>359913</v>
      </c>
      <c r="F14" s="76">
        <v>291</v>
      </c>
      <c r="G14" s="76">
        <f>(273+5)</f>
        <v>278</v>
      </c>
      <c r="H14" s="76">
        <f>I14+J14+N14</f>
        <v>1401006.9761999999</v>
      </c>
      <c r="I14" s="76">
        <f>(937.259+7.02)*1300</f>
        <v>1227562.7</v>
      </c>
      <c r="J14" s="76">
        <f>K14+L14+M14</f>
        <v>159572.91999999998</v>
      </c>
      <c r="K14" s="76">
        <f>(21.4)*1300</f>
        <v>27819.999999999996</v>
      </c>
      <c r="L14" s="76">
        <f>(10.8336)*1300</f>
        <v>14083.68</v>
      </c>
      <c r="M14" s="76">
        <f>90.5148*1300</f>
        <v>117669.23999999999</v>
      </c>
      <c r="N14" s="76">
        <f>(I14+J14)*1%</f>
        <v>13871.356199999998</v>
      </c>
      <c r="O14" s="76">
        <f>P14+Q14+U14</f>
        <v>1497999.7668600001</v>
      </c>
      <c r="P14" s="76">
        <f>(937.259+7.02)*1390</f>
        <v>1312547.81</v>
      </c>
      <c r="Q14" s="76">
        <f>R14+S14+T14</f>
        <v>170620.27599999998</v>
      </c>
      <c r="R14" s="76">
        <f>(21.4)*1390</f>
        <v>29745.999999999996</v>
      </c>
      <c r="S14" s="76">
        <f>(10.8336)*1390</f>
        <v>15058.704000000002</v>
      </c>
      <c r="T14" s="76">
        <f>90.5148*1390</f>
        <v>125815.57199999999</v>
      </c>
      <c r="U14" s="76">
        <f>(P14+Q14)*1%</f>
        <v>14831.680860000002</v>
      </c>
      <c r="V14" s="76">
        <f>O14-H14</f>
        <v>96992.790660000173</v>
      </c>
      <c r="W14" s="76">
        <f>V14*6</f>
        <v>581956.74396000104</v>
      </c>
    </row>
    <row r="16" spans="1:23" s="17" customFormat="1" ht="21" customHeight="1" x14ac:dyDescent="0.25">
      <c r="A16" s="19"/>
      <c r="B16" s="26"/>
      <c r="C16" s="26"/>
      <c r="S16" s="17" t="s">
        <v>126</v>
      </c>
    </row>
    <row r="17" spans="1:21" s="34" customFormat="1" x14ac:dyDescent="0.25">
      <c r="A17" s="55"/>
      <c r="B17" s="61"/>
      <c r="C17" s="55" t="s">
        <v>122</v>
      </c>
      <c r="F17" s="105" t="s">
        <v>122</v>
      </c>
      <c r="G17" s="105"/>
      <c r="T17" s="105" t="s">
        <v>123</v>
      </c>
      <c r="U17" s="105"/>
    </row>
    <row r="18" spans="1:21" s="34" customFormat="1" x14ac:dyDescent="0.25">
      <c r="A18" s="55"/>
      <c r="B18" s="61"/>
    </row>
    <row r="19" spans="1:21" s="34" customFormat="1" x14ac:dyDescent="0.25">
      <c r="A19" s="57"/>
      <c r="B19" s="61"/>
    </row>
    <row r="20" spans="1:21" s="34" customFormat="1" x14ac:dyDescent="0.25">
      <c r="A20" s="55"/>
      <c r="B20" s="61"/>
    </row>
    <row r="21" spans="1:21" s="34" customFormat="1" x14ac:dyDescent="0.25">
      <c r="A21" s="55"/>
      <c r="B21" s="61"/>
    </row>
    <row r="22" spans="1:21" s="34" customFormat="1" x14ac:dyDescent="0.25">
      <c r="A22" s="55"/>
      <c r="B22" s="61"/>
    </row>
    <row r="23" spans="1:21" s="34" customFormat="1" x14ac:dyDescent="0.25">
      <c r="A23" s="55"/>
      <c r="B23" s="61"/>
      <c r="C23" s="55" t="s">
        <v>124</v>
      </c>
      <c r="F23" s="105" t="s">
        <v>124</v>
      </c>
      <c r="G23" s="105"/>
      <c r="T23" s="105" t="s">
        <v>125</v>
      </c>
      <c r="U23" s="105"/>
    </row>
  </sheetData>
  <mergeCells count="32">
    <mergeCell ref="F23:G23"/>
    <mergeCell ref="T23:U23"/>
    <mergeCell ref="B2:E2"/>
    <mergeCell ref="B3:E3"/>
    <mergeCell ref="B4:E4"/>
    <mergeCell ref="F17:G17"/>
    <mergeCell ref="T17:U17"/>
    <mergeCell ref="R10:T10"/>
    <mergeCell ref="B13:C13"/>
    <mergeCell ref="J10:J11"/>
    <mergeCell ref="K10:M10"/>
    <mergeCell ref="N10:N11"/>
    <mergeCell ref="O10:O11"/>
    <mergeCell ref="P10:P11"/>
    <mergeCell ref="B9:C11"/>
    <mergeCell ref="B12:C12"/>
    <mergeCell ref="A6:W6"/>
    <mergeCell ref="A7:W7"/>
    <mergeCell ref="A9:A11"/>
    <mergeCell ref="D9:E9"/>
    <mergeCell ref="F9:F11"/>
    <mergeCell ref="G9:G11"/>
    <mergeCell ref="H9:N9"/>
    <mergeCell ref="O9:U9"/>
    <mergeCell ref="V9:V11"/>
    <mergeCell ref="U10:U11"/>
    <mergeCell ref="W9:W11"/>
    <mergeCell ref="D10:D11"/>
    <mergeCell ref="E10:E11"/>
    <mergeCell ref="H10:H11"/>
    <mergeCell ref="I10:I11"/>
    <mergeCell ref="Q10:Q11"/>
  </mergeCells>
  <pageMargins left="0.25" right="0.25" top="0.34" bottom="0.37" header="0.3" footer="0.3"/>
  <pageSetup paperSize="9" scale="6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H143"/>
  <sheetViews>
    <sheetView topLeftCell="A4" zoomScale="80" zoomScaleNormal="80" workbookViewId="0">
      <selection activeCell="P13" sqref="P13"/>
    </sheetView>
  </sheetViews>
  <sheetFormatPr defaultColWidth="6.88671875" defaultRowHeight="16.5" x14ac:dyDescent="0.25"/>
  <cols>
    <col min="1" max="1" width="6" style="19" customWidth="1"/>
    <col min="2" max="2" width="18.6640625" style="26" customWidth="1"/>
    <col min="3" max="3" width="4.6640625" style="26" customWidth="1"/>
    <col min="4" max="4" width="9.109375" style="17" customWidth="1"/>
    <col min="5" max="5" width="11.5546875" style="17" bestFit="1" customWidth="1"/>
    <col min="6" max="6" width="11.109375" style="17" customWidth="1"/>
    <col min="7" max="7" width="10.88671875" style="17" customWidth="1"/>
    <col min="8" max="8" width="11.33203125" style="17" customWidth="1"/>
    <col min="9" max="9" width="6.88671875" style="17"/>
    <col min="10" max="10" width="6.88671875" style="17" customWidth="1"/>
    <col min="11" max="13" width="6.88671875" style="17"/>
    <col min="14" max="14" width="6.88671875" style="17" customWidth="1"/>
    <col min="15" max="21" width="6.88671875" style="17"/>
    <col min="22" max="24" width="6.88671875" style="17" customWidth="1"/>
    <col min="25" max="16384" width="6.88671875" style="17"/>
  </cols>
  <sheetData>
    <row r="1" spans="1:8" x14ac:dyDescent="0.25">
      <c r="H1" s="18"/>
    </row>
    <row r="2" spans="1:8" x14ac:dyDescent="0.25">
      <c r="A2" s="106" t="s">
        <v>48</v>
      </c>
      <c r="B2" s="106"/>
      <c r="C2" s="106"/>
      <c r="D2" s="106"/>
      <c r="E2" s="105" t="s">
        <v>49</v>
      </c>
      <c r="F2" s="105"/>
      <c r="G2" s="105"/>
      <c r="H2" s="105"/>
    </row>
    <row r="3" spans="1:8" x14ac:dyDescent="0.25">
      <c r="A3" s="107" t="s">
        <v>120</v>
      </c>
      <c r="B3" s="107"/>
      <c r="C3" s="107"/>
      <c r="D3" s="107"/>
      <c r="E3" s="105" t="s">
        <v>50</v>
      </c>
      <c r="F3" s="105"/>
      <c r="G3" s="105"/>
      <c r="H3" s="105"/>
    </row>
    <row r="4" spans="1:8" x14ac:dyDescent="0.25">
      <c r="A4" s="107" t="s">
        <v>41</v>
      </c>
      <c r="B4" s="107"/>
      <c r="C4" s="107"/>
      <c r="D4" s="107"/>
      <c r="E4" s="61"/>
      <c r="H4" s="18"/>
    </row>
    <row r="5" spans="1:8" x14ac:dyDescent="0.25">
      <c r="B5" s="28"/>
      <c r="C5" s="28"/>
      <c r="H5" s="18"/>
    </row>
    <row r="6" spans="1:8" ht="23.25" customHeight="1" x14ac:dyDescent="0.25">
      <c r="A6" s="112" t="s">
        <v>79</v>
      </c>
      <c r="B6" s="112"/>
      <c r="C6" s="112"/>
      <c r="D6" s="112"/>
      <c r="E6" s="112"/>
      <c r="F6" s="112"/>
      <c r="G6" s="112"/>
      <c r="H6" s="112"/>
    </row>
    <row r="7" spans="1:8" ht="23.25" customHeight="1" x14ac:dyDescent="0.25">
      <c r="A7" s="112" t="s">
        <v>80</v>
      </c>
      <c r="B7" s="112"/>
      <c r="C7" s="112"/>
      <c r="D7" s="112"/>
      <c r="E7" s="112"/>
      <c r="F7" s="112"/>
      <c r="G7" s="112"/>
      <c r="H7" s="112"/>
    </row>
    <row r="8" spans="1:8" ht="17.25" customHeight="1" x14ac:dyDescent="0.25">
      <c r="A8" s="113" t="s">
        <v>121</v>
      </c>
      <c r="B8" s="113"/>
      <c r="C8" s="113"/>
      <c r="D8" s="113"/>
      <c r="E8" s="113"/>
      <c r="F8" s="113"/>
      <c r="G8" s="113"/>
      <c r="H8" s="113"/>
    </row>
    <row r="9" spans="1:8" x14ac:dyDescent="0.25">
      <c r="A9" s="36"/>
      <c r="B9" s="29"/>
      <c r="C9" s="29"/>
      <c r="D9" s="36"/>
      <c r="E9" s="36"/>
      <c r="F9" s="36"/>
      <c r="G9" s="36"/>
      <c r="H9" s="36"/>
    </row>
    <row r="10" spans="1:8" ht="24.95" customHeight="1" x14ac:dyDescent="0.25">
      <c r="G10" s="133" t="s">
        <v>114</v>
      </c>
      <c r="H10" s="133"/>
    </row>
    <row r="11" spans="1:8" s="20" customFormat="1" ht="60" customHeight="1" x14ac:dyDescent="0.25">
      <c r="A11" s="103" t="s">
        <v>0</v>
      </c>
      <c r="B11" s="94" t="s">
        <v>53</v>
      </c>
      <c r="C11" s="95"/>
      <c r="D11" s="103" t="s">
        <v>131</v>
      </c>
      <c r="E11" s="100" t="s">
        <v>83</v>
      </c>
      <c r="F11" s="101"/>
      <c r="G11" s="101"/>
      <c r="H11" s="102"/>
    </row>
    <row r="12" spans="1:8" s="21" customFormat="1" ht="15.75" customHeight="1" x14ac:dyDescent="0.25">
      <c r="A12" s="103"/>
      <c r="B12" s="96"/>
      <c r="C12" s="97"/>
      <c r="D12" s="103"/>
      <c r="E12" s="103" t="s">
        <v>2</v>
      </c>
      <c r="F12" s="103" t="s">
        <v>61</v>
      </c>
      <c r="G12" s="103" t="s">
        <v>81</v>
      </c>
      <c r="H12" s="103" t="s">
        <v>55</v>
      </c>
    </row>
    <row r="13" spans="1:8" s="21" customFormat="1" ht="95.25" customHeight="1" x14ac:dyDescent="0.25">
      <c r="A13" s="103"/>
      <c r="B13" s="98"/>
      <c r="C13" s="99"/>
      <c r="D13" s="103"/>
      <c r="E13" s="103"/>
      <c r="F13" s="103"/>
      <c r="G13" s="103"/>
      <c r="H13" s="103"/>
    </row>
    <row r="14" spans="1:8" s="24" customFormat="1" ht="21" customHeight="1" x14ac:dyDescent="0.25">
      <c r="A14" s="23">
        <v>1</v>
      </c>
      <c r="B14" s="110">
        <v>2</v>
      </c>
      <c r="C14" s="111"/>
      <c r="D14" s="23">
        <v>3</v>
      </c>
      <c r="E14" s="23" t="s">
        <v>82</v>
      </c>
      <c r="F14" s="23">
        <v>5</v>
      </c>
      <c r="G14" s="23">
        <v>6</v>
      </c>
      <c r="H14" s="23">
        <v>7</v>
      </c>
    </row>
    <row r="15" spans="1:8" s="34" customFormat="1" x14ac:dyDescent="0.25">
      <c r="A15" s="65"/>
      <c r="B15" s="108" t="s">
        <v>57</v>
      </c>
      <c r="C15" s="109"/>
      <c r="D15" s="81">
        <f>SUM(D16:D16)</f>
        <v>16</v>
      </c>
      <c r="E15" s="83">
        <f>SUM(E16:E16)</f>
        <v>54370.267000000007</v>
      </c>
      <c r="F15" s="83">
        <f>SUM(F16:F16)</f>
        <v>52166.700000000004</v>
      </c>
      <c r="G15" s="83">
        <f>SUM(G16:G16)</f>
        <v>2203.567</v>
      </c>
      <c r="H15" s="83">
        <f>SUM(H16:H16)</f>
        <v>11689.607405000001</v>
      </c>
    </row>
    <row r="16" spans="1:8" ht="33" customHeight="1" x14ac:dyDescent="0.25">
      <c r="A16" s="67">
        <v>1</v>
      </c>
      <c r="B16" s="134" t="s">
        <v>113</v>
      </c>
      <c r="C16" s="135"/>
      <c r="D16" s="80">
        <v>16</v>
      </c>
      <c r="E16" s="82">
        <f>SUM(F16:G16)</f>
        <v>54370.267000000007</v>
      </c>
      <c r="F16" s="82">
        <f>37.53*1390</f>
        <v>52166.700000000004</v>
      </c>
      <c r="G16" s="82">
        <f>(0.25+1.3353)*1390</f>
        <v>2203.567</v>
      </c>
      <c r="H16" s="82">
        <f>E16*21.5%</f>
        <v>11689.607405000001</v>
      </c>
    </row>
    <row r="17" spans="1:8" ht="24.95" hidden="1" customHeight="1" x14ac:dyDescent="0.25">
      <c r="B17" s="26" t="s">
        <v>33</v>
      </c>
    </row>
    <row r="18" spans="1:8" s="46" customFormat="1" ht="24.95" hidden="1" customHeight="1" x14ac:dyDescent="0.25">
      <c r="A18" s="43"/>
      <c r="B18" s="44" t="s">
        <v>84</v>
      </c>
      <c r="C18" s="45"/>
    </row>
    <row r="19" spans="1:8" s="46" customFormat="1" ht="24.95" hidden="1" customHeight="1" x14ac:dyDescent="0.25">
      <c r="A19" s="43"/>
      <c r="B19" s="45" t="s">
        <v>85</v>
      </c>
      <c r="C19" s="45"/>
    </row>
    <row r="20" spans="1:8" s="46" customFormat="1" ht="15" customHeight="1" x14ac:dyDescent="0.25">
      <c r="A20" s="43"/>
      <c r="B20" s="45"/>
      <c r="C20" s="45"/>
    </row>
    <row r="21" spans="1:8" s="46" customFormat="1" ht="24.95" customHeight="1" x14ac:dyDescent="0.25">
      <c r="A21" s="43"/>
      <c r="B21" s="45"/>
      <c r="C21" s="45"/>
      <c r="E21" s="136" t="s">
        <v>126</v>
      </c>
      <c r="F21" s="136"/>
      <c r="G21" s="136"/>
      <c r="H21" s="136"/>
    </row>
    <row r="22" spans="1:8" ht="24.95" customHeight="1" x14ac:dyDescent="0.25">
      <c r="B22" s="105" t="s">
        <v>122</v>
      </c>
      <c r="C22" s="105"/>
      <c r="E22" s="105" t="s">
        <v>123</v>
      </c>
      <c r="F22" s="105"/>
      <c r="G22" s="105"/>
      <c r="H22" s="105"/>
    </row>
    <row r="23" spans="1:8" ht="24.95" customHeight="1" x14ac:dyDescent="0.25">
      <c r="B23" s="34"/>
      <c r="C23" s="34"/>
      <c r="F23" s="34"/>
      <c r="G23" s="34"/>
      <c r="H23" s="34"/>
    </row>
    <row r="24" spans="1:8" ht="24.95" customHeight="1" x14ac:dyDescent="0.25">
      <c r="B24" s="34"/>
      <c r="C24" s="34"/>
      <c r="F24" s="34"/>
      <c r="G24" s="34"/>
      <c r="H24" s="34"/>
    </row>
    <row r="25" spans="1:8" ht="24.95" customHeight="1" x14ac:dyDescent="0.25">
      <c r="B25" s="34"/>
      <c r="C25" s="34"/>
      <c r="F25" s="34"/>
      <c r="G25" s="34"/>
      <c r="H25" s="34"/>
    </row>
    <row r="26" spans="1:8" ht="24.95" customHeight="1" x14ac:dyDescent="0.25">
      <c r="A26" s="17"/>
      <c r="B26" s="105" t="s">
        <v>124</v>
      </c>
      <c r="C26" s="105"/>
      <c r="E26" s="105" t="s">
        <v>125</v>
      </c>
      <c r="F26" s="105"/>
      <c r="G26" s="105"/>
      <c r="H26" s="105"/>
    </row>
    <row r="28" spans="1:8" ht="24.95" customHeight="1" x14ac:dyDescent="0.25">
      <c r="A28" s="17"/>
      <c r="B28" s="17"/>
      <c r="C28" s="17"/>
    </row>
    <row r="29" spans="1:8" ht="24.95" customHeight="1" x14ac:dyDescent="0.25">
      <c r="A29" s="17"/>
      <c r="B29" s="17"/>
      <c r="C29" s="17"/>
    </row>
    <row r="30" spans="1:8" ht="24.95" customHeight="1" x14ac:dyDescent="0.25">
      <c r="A30" s="17"/>
      <c r="B30" s="17"/>
      <c r="C30" s="17"/>
    </row>
    <row r="31" spans="1:8" ht="24.95" customHeight="1" x14ac:dyDescent="0.25">
      <c r="A31" s="17"/>
      <c r="B31" s="17"/>
      <c r="C31" s="17"/>
    </row>
    <row r="32" spans="1:8" ht="24.95" customHeight="1" x14ac:dyDescent="0.25">
      <c r="A32" s="17"/>
      <c r="B32" s="17"/>
      <c r="C32" s="17"/>
    </row>
    <row r="33" spans="1:3" ht="24.95" customHeight="1" x14ac:dyDescent="0.25">
      <c r="A33" s="17"/>
      <c r="B33" s="17"/>
      <c r="C33" s="17"/>
    </row>
    <row r="34" spans="1:3" ht="24.95" customHeight="1" x14ac:dyDescent="0.25">
      <c r="A34" s="17"/>
      <c r="B34" s="17"/>
      <c r="C34" s="17"/>
    </row>
    <row r="35" spans="1:3" ht="24.95" customHeight="1" x14ac:dyDescent="0.25">
      <c r="A35" s="17"/>
      <c r="B35" s="17"/>
      <c r="C35" s="17"/>
    </row>
    <row r="36" spans="1:3" ht="24.95" customHeight="1" x14ac:dyDescent="0.25">
      <c r="A36" s="17"/>
      <c r="B36" s="17"/>
      <c r="C36" s="17"/>
    </row>
    <row r="37" spans="1:3" ht="24.95" customHeight="1" x14ac:dyDescent="0.25">
      <c r="A37" s="17"/>
      <c r="B37" s="17"/>
      <c r="C37" s="17"/>
    </row>
    <row r="38" spans="1:3" ht="24.95" customHeight="1" x14ac:dyDescent="0.25">
      <c r="A38" s="17"/>
      <c r="B38" s="17"/>
      <c r="C38" s="17"/>
    </row>
    <row r="39" spans="1:3" ht="24.95" customHeight="1" x14ac:dyDescent="0.25">
      <c r="A39" s="17"/>
      <c r="B39" s="17"/>
      <c r="C39" s="17"/>
    </row>
    <row r="40" spans="1:3" ht="24.95" customHeight="1" x14ac:dyDescent="0.25">
      <c r="A40" s="17"/>
      <c r="B40" s="17"/>
      <c r="C40" s="17"/>
    </row>
    <row r="41" spans="1:3" ht="24.95" customHeight="1" x14ac:dyDescent="0.25">
      <c r="A41" s="17"/>
      <c r="B41" s="17"/>
      <c r="C41" s="17"/>
    </row>
    <row r="42" spans="1:3" ht="24.95" customHeight="1" x14ac:dyDescent="0.25">
      <c r="A42" s="17"/>
      <c r="B42" s="17"/>
      <c r="C42" s="17"/>
    </row>
    <row r="43" spans="1:3" ht="24.95" customHeight="1" x14ac:dyDescent="0.25">
      <c r="A43" s="17"/>
      <c r="B43" s="17"/>
      <c r="C43" s="17"/>
    </row>
    <row r="44" spans="1:3" ht="24.95" customHeight="1" x14ac:dyDescent="0.25">
      <c r="A44" s="17"/>
      <c r="B44" s="17"/>
      <c r="C44" s="17"/>
    </row>
    <row r="45" spans="1:3" ht="24.95" customHeight="1" x14ac:dyDescent="0.25">
      <c r="A45" s="17"/>
      <c r="B45" s="17"/>
      <c r="C45" s="17"/>
    </row>
    <row r="46" spans="1:3" ht="24.95" customHeight="1" x14ac:dyDescent="0.25">
      <c r="A46" s="17"/>
      <c r="B46" s="17"/>
      <c r="C46" s="17"/>
    </row>
    <row r="47" spans="1:3" ht="24.95" customHeight="1" x14ac:dyDescent="0.25">
      <c r="A47" s="17"/>
      <c r="B47" s="17"/>
      <c r="C47" s="17"/>
    </row>
    <row r="48" spans="1:3" ht="24.95" customHeight="1" x14ac:dyDescent="0.25">
      <c r="A48" s="17"/>
      <c r="B48" s="17"/>
      <c r="C48" s="17"/>
    </row>
    <row r="49" spans="1:3" ht="24.95" customHeight="1" x14ac:dyDescent="0.25">
      <c r="A49" s="17"/>
      <c r="B49" s="17"/>
      <c r="C49" s="17"/>
    </row>
    <row r="50" spans="1:3" ht="24.95" customHeight="1" x14ac:dyDescent="0.25">
      <c r="A50" s="17"/>
      <c r="B50" s="17"/>
      <c r="C50" s="17"/>
    </row>
    <row r="51" spans="1:3" ht="24.95" customHeight="1" x14ac:dyDescent="0.25">
      <c r="A51" s="17"/>
      <c r="B51" s="17"/>
      <c r="C51" s="17"/>
    </row>
    <row r="52" spans="1:3" ht="24.95" customHeight="1" x14ac:dyDescent="0.25">
      <c r="A52" s="17"/>
      <c r="B52" s="17"/>
      <c r="C52" s="17"/>
    </row>
    <row r="53" spans="1:3" ht="24.95" customHeight="1" x14ac:dyDescent="0.25">
      <c r="A53" s="17"/>
      <c r="B53" s="17"/>
      <c r="C53" s="17"/>
    </row>
    <row r="54" spans="1:3" ht="24.95" customHeight="1" x14ac:dyDescent="0.25">
      <c r="A54" s="17"/>
      <c r="B54" s="17"/>
      <c r="C54" s="17"/>
    </row>
    <row r="55" spans="1:3" ht="24.95" customHeight="1" x14ac:dyDescent="0.25">
      <c r="A55" s="17"/>
      <c r="B55" s="17"/>
      <c r="C55" s="17"/>
    </row>
    <row r="56" spans="1:3" ht="24.95" customHeight="1" x14ac:dyDescent="0.25">
      <c r="A56" s="17"/>
      <c r="B56" s="17"/>
      <c r="C56" s="17"/>
    </row>
    <row r="57" spans="1:3" ht="24.95" customHeight="1" x14ac:dyDescent="0.25">
      <c r="A57" s="17"/>
      <c r="B57" s="17"/>
      <c r="C57" s="17"/>
    </row>
    <row r="58" spans="1:3" ht="24.95" customHeight="1" x14ac:dyDescent="0.25">
      <c r="A58" s="17"/>
      <c r="B58" s="17"/>
      <c r="C58" s="17"/>
    </row>
    <row r="59" spans="1:3" ht="24.95" customHeight="1" x14ac:dyDescent="0.25">
      <c r="A59" s="17"/>
      <c r="B59" s="17"/>
      <c r="C59" s="17"/>
    </row>
    <row r="60" spans="1:3" ht="24.95" customHeight="1" x14ac:dyDescent="0.25">
      <c r="A60" s="17"/>
      <c r="B60" s="17"/>
      <c r="C60" s="17"/>
    </row>
    <row r="61" spans="1:3" ht="24.95" customHeight="1" x14ac:dyDescent="0.25">
      <c r="A61" s="17"/>
      <c r="B61" s="17"/>
      <c r="C61" s="17"/>
    </row>
    <row r="62" spans="1:3" ht="24.95" customHeight="1" x14ac:dyDescent="0.25">
      <c r="A62" s="17"/>
      <c r="B62" s="17"/>
      <c r="C62" s="17"/>
    </row>
    <row r="63" spans="1:3" ht="24.95" customHeight="1" x14ac:dyDescent="0.25">
      <c r="A63" s="17"/>
      <c r="B63" s="17"/>
      <c r="C63" s="17"/>
    </row>
    <row r="64" spans="1:3" ht="24.95" customHeight="1" x14ac:dyDescent="0.25">
      <c r="A64" s="17"/>
      <c r="B64" s="17"/>
      <c r="C64" s="17"/>
    </row>
    <row r="65" spans="1:3" ht="24.95" customHeight="1" x14ac:dyDescent="0.25">
      <c r="A65" s="17"/>
      <c r="B65" s="17"/>
      <c r="C65" s="17"/>
    </row>
    <row r="66" spans="1:3" ht="24.95" customHeight="1" x14ac:dyDescent="0.25">
      <c r="A66" s="17"/>
      <c r="B66" s="17"/>
      <c r="C66" s="17"/>
    </row>
    <row r="67" spans="1:3" ht="24.95" customHeight="1" x14ac:dyDescent="0.25">
      <c r="A67" s="17"/>
      <c r="B67" s="17"/>
      <c r="C67" s="17"/>
    </row>
    <row r="68" spans="1:3" ht="24.95" customHeight="1" x14ac:dyDescent="0.25">
      <c r="A68" s="17"/>
      <c r="B68" s="17"/>
      <c r="C68" s="17"/>
    </row>
    <row r="69" spans="1:3" ht="24.95" customHeight="1" x14ac:dyDescent="0.25">
      <c r="A69" s="17"/>
      <c r="B69" s="17"/>
      <c r="C69" s="17"/>
    </row>
    <row r="70" spans="1:3" ht="24.95" customHeight="1" x14ac:dyDescent="0.25">
      <c r="A70" s="17"/>
      <c r="B70" s="17"/>
      <c r="C70" s="17"/>
    </row>
    <row r="71" spans="1:3" ht="24.95" customHeight="1" x14ac:dyDescent="0.25">
      <c r="A71" s="17"/>
      <c r="B71" s="17"/>
      <c r="C71" s="17"/>
    </row>
    <row r="72" spans="1:3" ht="24.95" customHeight="1" x14ac:dyDescent="0.25">
      <c r="A72" s="17"/>
      <c r="B72" s="17"/>
      <c r="C72" s="17"/>
    </row>
    <row r="73" spans="1:3" ht="24.95" customHeight="1" x14ac:dyDescent="0.25">
      <c r="A73" s="17"/>
      <c r="B73" s="17"/>
      <c r="C73" s="17"/>
    </row>
    <row r="74" spans="1:3" ht="24.95" customHeight="1" x14ac:dyDescent="0.25">
      <c r="A74" s="17"/>
      <c r="B74" s="17"/>
      <c r="C74" s="17"/>
    </row>
    <row r="75" spans="1:3" ht="24.95" customHeight="1" x14ac:dyDescent="0.25">
      <c r="A75" s="17"/>
      <c r="B75" s="17"/>
      <c r="C75" s="17"/>
    </row>
    <row r="76" spans="1:3" ht="24.95" customHeight="1" x14ac:dyDescent="0.25">
      <c r="A76" s="17"/>
      <c r="B76" s="17"/>
      <c r="C76" s="17"/>
    </row>
    <row r="77" spans="1:3" ht="24.95" customHeight="1" x14ac:dyDescent="0.25">
      <c r="A77" s="17"/>
      <c r="B77" s="17"/>
      <c r="C77" s="17"/>
    </row>
    <row r="78" spans="1:3" ht="24.95" customHeight="1" x14ac:dyDescent="0.25">
      <c r="A78" s="17"/>
      <c r="B78" s="17"/>
      <c r="C78" s="17"/>
    </row>
    <row r="79" spans="1:3" ht="24.95" customHeight="1" x14ac:dyDescent="0.25">
      <c r="A79" s="17"/>
      <c r="B79" s="17"/>
      <c r="C79" s="17"/>
    </row>
    <row r="80" spans="1:3" ht="24.95" customHeight="1" x14ac:dyDescent="0.25">
      <c r="A80" s="17"/>
      <c r="B80" s="17"/>
      <c r="C80" s="17"/>
    </row>
    <row r="81" spans="1:3" ht="24.95" customHeight="1" x14ac:dyDescent="0.25">
      <c r="A81" s="17"/>
      <c r="B81" s="17"/>
      <c r="C81" s="17"/>
    </row>
    <row r="82" spans="1:3" ht="24.95" customHeight="1" x14ac:dyDescent="0.25">
      <c r="A82" s="17"/>
      <c r="B82" s="17"/>
      <c r="C82" s="17"/>
    </row>
    <row r="83" spans="1:3" ht="24.95" customHeight="1" x14ac:dyDescent="0.25">
      <c r="A83" s="17"/>
      <c r="B83" s="17"/>
      <c r="C83" s="17"/>
    </row>
    <row r="84" spans="1:3" ht="24.95" customHeight="1" x14ac:dyDescent="0.25">
      <c r="A84" s="17"/>
      <c r="B84" s="17"/>
      <c r="C84" s="17"/>
    </row>
    <row r="85" spans="1:3" ht="24.95" customHeight="1" x14ac:dyDescent="0.25">
      <c r="A85" s="17"/>
      <c r="B85" s="17"/>
      <c r="C85" s="17"/>
    </row>
    <row r="86" spans="1:3" ht="24.95" customHeight="1" x14ac:dyDescent="0.25">
      <c r="A86" s="17"/>
      <c r="B86" s="17"/>
      <c r="C86" s="17"/>
    </row>
    <row r="87" spans="1:3" ht="24.95" customHeight="1" x14ac:dyDescent="0.25">
      <c r="A87" s="17"/>
      <c r="B87" s="17"/>
      <c r="C87" s="17"/>
    </row>
    <row r="88" spans="1:3" ht="24.95" customHeight="1" x14ac:dyDescent="0.25">
      <c r="A88" s="17"/>
      <c r="B88" s="17"/>
      <c r="C88" s="17"/>
    </row>
    <row r="89" spans="1:3" ht="24.95" customHeight="1" x14ac:dyDescent="0.25">
      <c r="A89" s="17"/>
      <c r="B89" s="17"/>
      <c r="C89" s="17"/>
    </row>
    <row r="90" spans="1:3" ht="24.95" customHeight="1" x14ac:dyDescent="0.25">
      <c r="A90" s="17"/>
      <c r="B90" s="17"/>
      <c r="C90" s="17"/>
    </row>
    <row r="91" spans="1:3" ht="24.95" customHeight="1" x14ac:dyDescent="0.25">
      <c r="A91" s="17"/>
      <c r="B91" s="17"/>
      <c r="C91" s="17"/>
    </row>
    <row r="92" spans="1:3" ht="24.95" customHeight="1" x14ac:dyDescent="0.25">
      <c r="A92" s="17"/>
      <c r="B92" s="17"/>
      <c r="C92" s="17"/>
    </row>
    <row r="93" spans="1:3" ht="24.95" customHeight="1" x14ac:dyDescent="0.25">
      <c r="A93" s="17"/>
      <c r="B93" s="17"/>
      <c r="C93" s="17"/>
    </row>
    <row r="94" spans="1:3" ht="24.95" customHeight="1" x14ac:dyDescent="0.25">
      <c r="A94" s="17"/>
      <c r="B94" s="17"/>
      <c r="C94" s="17"/>
    </row>
    <row r="95" spans="1:3" ht="24.95" customHeight="1" x14ac:dyDescent="0.25">
      <c r="A95" s="17"/>
      <c r="B95" s="17"/>
      <c r="C95" s="17"/>
    </row>
    <row r="96" spans="1:3" ht="24.95" customHeight="1" x14ac:dyDescent="0.25">
      <c r="A96" s="17"/>
      <c r="B96" s="17"/>
      <c r="C96" s="17"/>
    </row>
    <row r="97" spans="1:3" ht="24.95" customHeight="1" x14ac:dyDescent="0.25">
      <c r="A97" s="17"/>
      <c r="B97" s="17"/>
      <c r="C97" s="17"/>
    </row>
    <row r="98" spans="1:3" ht="24.95" customHeight="1" x14ac:dyDescent="0.25">
      <c r="A98" s="17"/>
      <c r="B98" s="17"/>
      <c r="C98" s="17"/>
    </row>
    <row r="99" spans="1:3" ht="24.95" customHeight="1" x14ac:dyDescent="0.25">
      <c r="A99" s="17"/>
      <c r="B99" s="17"/>
      <c r="C99" s="17"/>
    </row>
    <row r="100" spans="1:3" ht="24.95" customHeight="1" x14ac:dyDescent="0.25">
      <c r="A100" s="17"/>
      <c r="B100" s="17"/>
      <c r="C100" s="17"/>
    </row>
    <row r="101" spans="1:3" ht="24.95" customHeight="1" x14ac:dyDescent="0.25">
      <c r="A101" s="17"/>
      <c r="B101" s="17"/>
      <c r="C101" s="17"/>
    </row>
    <row r="102" spans="1:3" ht="24.95" customHeight="1" x14ac:dyDescent="0.25">
      <c r="A102" s="17"/>
      <c r="B102" s="17"/>
      <c r="C102" s="17"/>
    </row>
    <row r="103" spans="1:3" ht="24.95" customHeight="1" x14ac:dyDescent="0.25">
      <c r="A103" s="17"/>
      <c r="B103" s="17"/>
      <c r="C103" s="17"/>
    </row>
    <row r="104" spans="1:3" ht="24.95" customHeight="1" x14ac:dyDescent="0.25">
      <c r="A104" s="17"/>
      <c r="B104" s="17"/>
      <c r="C104" s="17"/>
    </row>
    <row r="105" spans="1:3" ht="24.95" customHeight="1" x14ac:dyDescent="0.25">
      <c r="A105" s="17"/>
      <c r="B105" s="17"/>
      <c r="C105" s="17"/>
    </row>
    <row r="106" spans="1:3" ht="24.95" customHeight="1" x14ac:dyDescent="0.25">
      <c r="A106" s="17"/>
      <c r="B106" s="17"/>
      <c r="C106" s="17"/>
    </row>
    <row r="107" spans="1:3" ht="24.95" customHeight="1" x14ac:dyDescent="0.25">
      <c r="A107" s="17"/>
      <c r="B107" s="17"/>
      <c r="C107" s="17"/>
    </row>
    <row r="108" spans="1:3" ht="24.95" customHeight="1" x14ac:dyDescent="0.25">
      <c r="A108" s="17"/>
      <c r="B108" s="17"/>
      <c r="C108" s="17"/>
    </row>
    <row r="109" spans="1:3" ht="24.95" customHeight="1" x14ac:dyDescent="0.25">
      <c r="A109" s="17"/>
      <c r="B109" s="17"/>
      <c r="C109" s="17"/>
    </row>
    <row r="110" spans="1:3" ht="24.95" hidden="1" customHeight="1" x14ac:dyDescent="0.25">
      <c r="A110" s="17"/>
      <c r="B110" s="17"/>
      <c r="C110" s="17"/>
    </row>
    <row r="111" spans="1:3" ht="24.95" hidden="1" customHeight="1" x14ac:dyDescent="0.25">
      <c r="A111" s="17"/>
      <c r="B111" s="17"/>
      <c r="C111" s="17"/>
    </row>
    <row r="112" spans="1:3" ht="24.95" hidden="1" customHeight="1" x14ac:dyDescent="0.25">
      <c r="A112" s="17"/>
      <c r="B112" s="17"/>
      <c r="C112" s="17"/>
    </row>
    <row r="113" spans="1:3" ht="24.95" hidden="1" customHeight="1" x14ac:dyDescent="0.25">
      <c r="A113" s="17"/>
      <c r="B113" s="17"/>
      <c r="C113" s="17"/>
    </row>
    <row r="114" spans="1:3" ht="24.95" hidden="1" customHeight="1" x14ac:dyDescent="0.25">
      <c r="A114" s="17"/>
      <c r="B114" s="17"/>
      <c r="C114" s="17"/>
    </row>
    <row r="115" spans="1:3" ht="24.95" hidden="1" customHeight="1" x14ac:dyDescent="0.25">
      <c r="A115" s="17"/>
      <c r="B115" s="17"/>
      <c r="C115" s="17"/>
    </row>
    <row r="116" spans="1:3" ht="24.95" hidden="1" customHeight="1" x14ac:dyDescent="0.25">
      <c r="A116" s="17"/>
      <c r="B116" s="17"/>
      <c r="C116" s="17"/>
    </row>
    <row r="117" spans="1:3" ht="24.95" hidden="1" customHeight="1" x14ac:dyDescent="0.25">
      <c r="A117" s="17"/>
      <c r="B117" s="17"/>
      <c r="C117" s="17"/>
    </row>
    <row r="118" spans="1:3" ht="24.95" hidden="1" customHeight="1" x14ac:dyDescent="0.25">
      <c r="A118" s="17"/>
      <c r="B118" s="17"/>
      <c r="C118" s="17"/>
    </row>
    <row r="119" spans="1:3" ht="24.95" hidden="1" customHeight="1" x14ac:dyDescent="0.25">
      <c r="A119" s="17"/>
      <c r="B119" s="17"/>
      <c r="C119" s="17"/>
    </row>
    <row r="120" spans="1:3" ht="24.95" hidden="1" customHeight="1" x14ac:dyDescent="0.25">
      <c r="A120" s="17"/>
      <c r="B120" s="17"/>
      <c r="C120" s="17"/>
    </row>
    <row r="121" spans="1:3" ht="24.95" hidden="1" customHeight="1" x14ac:dyDescent="0.25">
      <c r="A121" s="17"/>
      <c r="B121" s="17"/>
      <c r="C121" s="17"/>
    </row>
    <row r="122" spans="1:3" ht="24.95" hidden="1" customHeight="1" x14ac:dyDescent="0.25">
      <c r="A122" s="17"/>
      <c r="B122" s="17"/>
      <c r="C122" s="17"/>
    </row>
    <row r="123" spans="1:3" ht="24.95" hidden="1" customHeight="1" x14ac:dyDescent="0.25">
      <c r="A123" s="17"/>
      <c r="B123" s="17"/>
      <c r="C123" s="17"/>
    </row>
    <row r="124" spans="1:3" ht="24.95" hidden="1" customHeight="1" x14ac:dyDescent="0.25">
      <c r="A124" s="17"/>
      <c r="B124" s="17"/>
      <c r="C124" s="17"/>
    </row>
    <row r="125" spans="1:3" ht="24.95" hidden="1" customHeight="1" x14ac:dyDescent="0.25">
      <c r="A125" s="17"/>
      <c r="B125" s="17"/>
      <c r="C125" s="17"/>
    </row>
    <row r="126" spans="1:3" ht="24.95" hidden="1" customHeight="1" x14ac:dyDescent="0.25">
      <c r="A126" s="17"/>
      <c r="B126" s="17"/>
      <c r="C126" s="17"/>
    </row>
    <row r="127" spans="1:3" ht="24.95" hidden="1" customHeight="1" x14ac:dyDescent="0.25">
      <c r="A127" s="17"/>
      <c r="B127" s="17"/>
      <c r="C127" s="17"/>
    </row>
    <row r="128" spans="1:3" ht="24.95" hidden="1" customHeight="1" x14ac:dyDescent="0.25">
      <c r="A128" s="17"/>
      <c r="B128" s="17"/>
      <c r="C128" s="17"/>
    </row>
    <row r="129" spans="1:3" ht="24.95" hidden="1" customHeight="1" x14ac:dyDescent="0.25">
      <c r="A129" s="17"/>
      <c r="B129" s="17"/>
      <c r="C129" s="17"/>
    </row>
    <row r="130" spans="1:3" ht="24.95" hidden="1" customHeight="1" x14ac:dyDescent="0.25">
      <c r="A130" s="17"/>
      <c r="B130" s="17"/>
      <c r="C130" s="17"/>
    </row>
    <row r="131" spans="1:3" ht="24.95" hidden="1" customHeight="1" x14ac:dyDescent="0.25">
      <c r="A131" s="17"/>
      <c r="B131" s="17"/>
      <c r="C131" s="17"/>
    </row>
    <row r="132" spans="1:3" ht="24.95" hidden="1" customHeight="1" x14ac:dyDescent="0.25">
      <c r="A132" s="17"/>
      <c r="B132" s="17"/>
      <c r="C132" s="17"/>
    </row>
    <row r="133" spans="1:3" ht="24.95" hidden="1" customHeight="1" x14ac:dyDescent="0.25">
      <c r="A133" s="17"/>
      <c r="B133" s="17"/>
      <c r="C133" s="17"/>
    </row>
    <row r="134" spans="1:3" ht="24.95" hidden="1" customHeight="1" x14ac:dyDescent="0.25">
      <c r="A134" s="17"/>
      <c r="B134" s="17"/>
      <c r="C134" s="17"/>
    </row>
    <row r="135" spans="1:3" ht="24.95" hidden="1" customHeight="1" x14ac:dyDescent="0.25">
      <c r="A135" s="17"/>
      <c r="B135" s="17"/>
      <c r="C135" s="17"/>
    </row>
    <row r="136" spans="1:3" ht="24.95" hidden="1" customHeight="1" x14ac:dyDescent="0.25">
      <c r="A136" s="17"/>
      <c r="B136" s="17"/>
      <c r="C136" s="17"/>
    </row>
    <row r="137" spans="1:3" ht="24.95" hidden="1" customHeight="1" x14ac:dyDescent="0.25">
      <c r="A137" s="17"/>
      <c r="B137" s="17"/>
      <c r="C137" s="17"/>
    </row>
    <row r="138" spans="1:3" ht="24.95" hidden="1" customHeight="1" x14ac:dyDescent="0.25">
      <c r="A138" s="17"/>
      <c r="B138" s="17"/>
      <c r="C138" s="17"/>
    </row>
    <row r="139" spans="1:3" ht="24.95" hidden="1" customHeight="1" x14ac:dyDescent="0.25">
      <c r="A139" s="17"/>
      <c r="B139" s="17"/>
      <c r="C139" s="17"/>
    </row>
    <row r="140" spans="1:3" ht="24.95" hidden="1" customHeight="1" x14ac:dyDescent="0.25">
      <c r="A140" s="17"/>
      <c r="B140" s="17"/>
      <c r="C140" s="17"/>
    </row>
    <row r="141" spans="1:3" x14ac:dyDescent="0.25">
      <c r="A141" s="17"/>
      <c r="B141" s="17"/>
      <c r="C141" s="17"/>
    </row>
    <row r="142" spans="1:3" x14ac:dyDescent="0.25">
      <c r="A142" s="17"/>
      <c r="B142" s="17"/>
      <c r="C142" s="17"/>
    </row>
    <row r="143" spans="1:3" x14ac:dyDescent="0.25">
      <c r="A143" s="17"/>
      <c r="B143" s="17"/>
      <c r="C143" s="17"/>
    </row>
  </sheetData>
  <mergeCells count="25">
    <mergeCell ref="B16:C16"/>
    <mergeCell ref="B22:C22"/>
    <mergeCell ref="B26:C26"/>
    <mergeCell ref="E21:H21"/>
    <mergeCell ref="E22:H22"/>
    <mergeCell ref="E26:H26"/>
    <mergeCell ref="A6:H6"/>
    <mergeCell ref="A8:H8"/>
    <mergeCell ref="A2:D2"/>
    <mergeCell ref="A3:D3"/>
    <mergeCell ref="A4:D4"/>
    <mergeCell ref="E2:H2"/>
    <mergeCell ref="E3:H3"/>
    <mergeCell ref="B15:C15"/>
    <mergeCell ref="F12:F13"/>
    <mergeCell ref="G12:G13"/>
    <mergeCell ref="H12:H13"/>
    <mergeCell ref="A7:H7"/>
    <mergeCell ref="G10:H10"/>
    <mergeCell ref="B14:C14"/>
    <mergeCell ref="A11:A13"/>
    <mergeCell ref="B11:C13"/>
    <mergeCell ref="D11:D13"/>
    <mergeCell ref="E11:H11"/>
    <mergeCell ref="E12:E13"/>
  </mergeCells>
  <pageMargins left="0.37" right="0.28000000000000003" top="0.37" bottom="0.3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53"/>
  <sheetViews>
    <sheetView tabSelected="1" topLeftCell="A37" workbookViewId="0">
      <selection activeCell="F11" sqref="F11"/>
    </sheetView>
  </sheetViews>
  <sheetFormatPr defaultColWidth="6.88671875" defaultRowHeight="15" x14ac:dyDescent="0.25"/>
  <cols>
    <col min="1" max="1" width="6.88671875" style="1" customWidth="1"/>
    <col min="2" max="2" width="68.88671875" style="1" customWidth="1"/>
    <col min="3" max="3" width="22.33203125" style="1" customWidth="1"/>
    <col min="4" max="4" width="17.88671875" style="1" customWidth="1"/>
    <col min="5" max="16384" width="6.88671875" style="1"/>
  </cols>
  <sheetData>
    <row r="1" spans="1:8" ht="15.75" customHeight="1" x14ac:dyDescent="0.25">
      <c r="D1" s="14" t="s">
        <v>34</v>
      </c>
    </row>
    <row r="2" spans="1:8" ht="16.5" x14ac:dyDescent="0.25">
      <c r="A2" s="26" t="s">
        <v>129</v>
      </c>
      <c r="B2" s="26"/>
      <c r="C2" s="105" t="s">
        <v>49</v>
      </c>
      <c r="D2" s="105"/>
    </row>
    <row r="3" spans="1:8" ht="16.5" x14ac:dyDescent="0.25">
      <c r="A3" s="61" t="s">
        <v>128</v>
      </c>
      <c r="B3" s="61"/>
      <c r="C3" s="105" t="s">
        <v>50</v>
      </c>
      <c r="D3" s="105"/>
    </row>
    <row r="4" spans="1:8" ht="16.5" x14ac:dyDescent="0.25">
      <c r="A4" s="61" t="s">
        <v>127</v>
      </c>
      <c r="B4" s="61"/>
      <c r="C4" s="61"/>
      <c r="D4" s="17"/>
      <c r="E4" s="17"/>
    </row>
    <row r="5" spans="1:8" ht="13.5" customHeight="1" x14ac:dyDescent="0.25">
      <c r="A5" s="11"/>
      <c r="B5" s="13"/>
      <c r="C5" s="13"/>
      <c r="D5" s="5"/>
    </row>
    <row r="6" spans="1:8" ht="36.75" customHeight="1" x14ac:dyDescent="0.25">
      <c r="A6" s="139" t="s">
        <v>117</v>
      </c>
      <c r="B6" s="139"/>
      <c r="C6" s="139"/>
      <c r="D6" s="139"/>
    </row>
    <row r="7" spans="1:8" ht="16.5" customHeight="1" x14ac:dyDescent="0.25">
      <c r="A7" s="113" t="s">
        <v>121</v>
      </c>
      <c r="B7" s="113"/>
      <c r="C7" s="113"/>
      <c r="D7" s="113"/>
      <c r="E7" s="77"/>
      <c r="F7" s="77"/>
      <c r="G7" s="77"/>
      <c r="H7" s="77"/>
    </row>
    <row r="8" spans="1:8" ht="17.25" customHeight="1" x14ac:dyDescent="0.25">
      <c r="D8" s="10" t="s">
        <v>116</v>
      </c>
    </row>
    <row r="9" spans="1:8" s="8" customFormat="1" ht="16.5" x14ac:dyDescent="0.25">
      <c r="A9" s="84" t="s">
        <v>0</v>
      </c>
      <c r="B9" s="140" t="s">
        <v>1</v>
      </c>
      <c r="C9" s="141"/>
      <c r="D9" s="84" t="s">
        <v>27</v>
      </c>
    </row>
    <row r="10" spans="1:8" s="8" customFormat="1" ht="16.5" x14ac:dyDescent="0.25">
      <c r="A10" s="85">
        <v>1</v>
      </c>
      <c r="B10" s="142">
        <v>2</v>
      </c>
      <c r="C10" s="143"/>
      <c r="D10" s="85">
        <v>3</v>
      </c>
    </row>
    <row r="11" spans="1:8" s="8" customFormat="1" ht="33" customHeight="1" x14ac:dyDescent="0.25">
      <c r="A11" s="84" t="s">
        <v>25</v>
      </c>
      <c r="B11" s="144" t="s">
        <v>119</v>
      </c>
      <c r="C11" s="145"/>
      <c r="D11" s="90">
        <f>D12</f>
        <v>12839763</v>
      </c>
    </row>
    <row r="12" spans="1:8" s="8" customFormat="1" ht="21" customHeight="1" x14ac:dyDescent="0.25">
      <c r="A12" s="84" t="s">
        <v>13</v>
      </c>
      <c r="B12" s="144" t="s">
        <v>118</v>
      </c>
      <c r="C12" s="145"/>
      <c r="D12" s="87">
        <f>D16+D27</f>
        <v>12839763</v>
      </c>
    </row>
    <row r="13" spans="1:8" s="8" customFormat="1" ht="24" customHeight="1" x14ac:dyDescent="0.25">
      <c r="A13" s="85">
        <v>1</v>
      </c>
      <c r="B13" s="137" t="s">
        <v>86</v>
      </c>
      <c r="C13" s="138"/>
      <c r="D13" s="86"/>
    </row>
    <row r="14" spans="1:8" s="8" customFormat="1" ht="23.25" customHeight="1" x14ac:dyDescent="0.25">
      <c r="A14" s="85">
        <v>2</v>
      </c>
      <c r="B14" s="137" t="s">
        <v>87</v>
      </c>
      <c r="C14" s="138"/>
      <c r="D14" s="86"/>
    </row>
    <row r="15" spans="1:8" s="8" customFormat="1" ht="20.25" customHeight="1" x14ac:dyDescent="0.25">
      <c r="A15" s="85">
        <v>3</v>
      </c>
      <c r="B15" s="137" t="s">
        <v>88</v>
      </c>
      <c r="C15" s="138"/>
      <c r="D15" s="88">
        <f>3134071+270000</f>
        <v>3404071</v>
      </c>
    </row>
    <row r="16" spans="1:8" s="8" customFormat="1" ht="21.75" customHeight="1" x14ac:dyDescent="0.25">
      <c r="A16" s="85">
        <v>4</v>
      </c>
      <c r="B16" s="137" t="s">
        <v>89</v>
      </c>
      <c r="C16" s="138"/>
      <c r="D16" s="88">
        <v>3369685</v>
      </c>
    </row>
    <row r="17" spans="1:5" s="8" customFormat="1" ht="18.75" customHeight="1" x14ac:dyDescent="0.25">
      <c r="A17" s="85">
        <v>5</v>
      </c>
      <c r="B17" s="137" t="s">
        <v>90</v>
      </c>
      <c r="C17" s="138"/>
      <c r="D17" s="86"/>
    </row>
    <row r="18" spans="1:5" s="8" customFormat="1" ht="22.5" customHeight="1" x14ac:dyDescent="0.25">
      <c r="A18" s="85" t="s">
        <v>28</v>
      </c>
      <c r="B18" s="137" t="s">
        <v>91</v>
      </c>
      <c r="C18" s="138"/>
      <c r="D18" s="86"/>
    </row>
    <row r="19" spans="1:5" s="8" customFormat="1" ht="17.25" customHeight="1" x14ac:dyDescent="0.25">
      <c r="A19" s="85"/>
      <c r="B19" s="137" t="s">
        <v>92</v>
      </c>
      <c r="C19" s="138"/>
      <c r="D19" s="86"/>
    </row>
    <row r="20" spans="1:5" s="8" customFormat="1" ht="20.25" customHeight="1" x14ac:dyDescent="0.25">
      <c r="A20" s="85"/>
      <c r="B20" s="137" t="s">
        <v>93</v>
      </c>
      <c r="C20" s="138"/>
      <c r="D20" s="86"/>
    </row>
    <row r="21" spans="1:5" s="8" customFormat="1" ht="20.25" customHeight="1" x14ac:dyDescent="0.25">
      <c r="A21" s="85"/>
      <c r="B21" s="137" t="s">
        <v>94</v>
      </c>
      <c r="C21" s="138"/>
      <c r="D21" s="86"/>
    </row>
    <row r="22" spans="1:5" s="8" customFormat="1" ht="16.5" x14ac:dyDescent="0.25">
      <c r="A22" s="85" t="s">
        <v>29</v>
      </c>
      <c r="B22" s="137" t="s">
        <v>95</v>
      </c>
      <c r="C22" s="138"/>
      <c r="D22" s="86"/>
    </row>
    <row r="23" spans="1:5" s="8" customFormat="1" ht="20.25" customHeight="1" x14ac:dyDescent="0.25">
      <c r="A23" s="85"/>
      <c r="B23" s="137" t="s">
        <v>92</v>
      </c>
      <c r="C23" s="138"/>
      <c r="D23" s="89">
        <v>0</v>
      </c>
    </row>
    <row r="24" spans="1:5" s="8" customFormat="1" ht="18" customHeight="1" x14ac:dyDescent="0.25">
      <c r="A24" s="85"/>
      <c r="B24" s="137" t="s">
        <v>93</v>
      </c>
      <c r="C24" s="138"/>
      <c r="D24" s="89">
        <v>0</v>
      </c>
    </row>
    <row r="25" spans="1:5" s="8" customFormat="1" ht="23.25" customHeight="1" x14ac:dyDescent="0.25">
      <c r="A25" s="85"/>
      <c r="B25" s="137" t="s">
        <v>94</v>
      </c>
      <c r="C25" s="138"/>
      <c r="D25" s="89">
        <v>0</v>
      </c>
    </row>
    <row r="26" spans="1:5" s="8" customFormat="1" ht="33.75" customHeight="1" x14ac:dyDescent="0.25">
      <c r="A26" s="85">
        <v>6</v>
      </c>
      <c r="B26" s="137" t="s">
        <v>96</v>
      </c>
      <c r="C26" s="138"/>
      <c r="D26" s="86"/>
    </row>
    <row r="27" spans="1:5" s="8" customFormat="1" ht="23.25" customHeight="1" x14ac:dyDescent="0.25">
      <c r="A27" s="85">
        <v>7</v>
      </c>
      <c r="B27" s="137" t="s">
        <v>97</v>
      </c>
      <c r="C27" s="138"/>
      <c r="D27" s="88">
        <v>9470078</v>
      </c>
    </row>
    <row r="28" spans="1:5" s="8" customFormat="1" ht="19.5" customHeight="1" x14ac:dyDescent="0.25">
      <c r="A28" s="84" t="s">
        <v>26</v>
      </c>
      <c r="B28" s="144" t="s">
        <v>98</v>
      </c>
      <c r="C28" s="145"/>
      <c r="D28" s="90">
        <f>D29+D31+D39</f>
        <v>7600495.4437554069</v>
      </c>
    </row>
    <row r="29" spans="1:5" s="8" customFormat="1" ht="31.5" customHeight="1" x14ac:dyDescent="0.25">
      <c r="A29" s="84" t="s">
        <v>13</v>
      </c>
      <c r="B29" s="144" t="s">
        <v>99</v>
      </c>
      <c r="C29" s="145"/>
      <c r="D29" s="90">
        <f>((906.749*1300-906.749*1210)*12)+((906.749*1300-906.749*1210)*21.5%*12)+'2c-bhtn'!W14*2</f>
        <v>2353749.5257200007</v>
      </c>
      <c r="E29" s="56"/>
    </row>
    <row r="30" spans="1:5" s="59" customFormat="1" ht="33.75" customHeight="1" x14ac:dyDescent="0.25">
      <c r="A30" s="91" t="s">
        <v>14</v>
      </c>
      <c r="B30" s="144" t="s">
        <v>100</v>
      </c>
      <c r="C30" s="145"/>
      <c r="D30" s="92">
        <f>D31+D33+D35+D36+D37+D38</f>
        <v>5246745.9180354066</v>
      </c>
      <c r="E30" s="58"/>
    </row>
    <row r="31" spans="1:5" s="8" customFormat="1" ht="21.75" customHeight="1" x14ac:dyDescent="0.25">
      <c r="A31" s="84">
        <v>1</v>
      </c>
      <c r="B31" s="144" t="s">
        <v>101</v>
      </c>
      <c r="C31" s="145"/>
      <c r="D31" s="93">
        <f>('2a-2-BC 1390'!S15*2)+('2a-2-BC 1390'!S15*21.5%*2)+('2c-bhtn'!W14*2)</f>
        <v>5246745.9180354066</v>
      </c>
    </row>
    <row r="32" spans="1:5" s="8" customFormat="1" ht="22.5" customHeight="1" x14ac:dyDescent="0.25">
      <c r="A32" s="84"/>
      <c r="B32" s="146" t="s">
        <v>102</v>
      </c>
      <c r="C32" s="147"/>
      <c r="D32" s="86">
        <v>0</v>
      </c>
    </row>
    <row r="33" spans="1:4" s="8" customFormat="1" ht="22.5" customHeight="1" x14ac:dyDescent="0.25">
      <c r="A33" s="84">
        <v>2</v>
      </c>
      <c r="B33" s="144" t="s">
        <v>103</v>
      </c>
      <c r="C33" s="145"/>
      <c r="D33" s="86"/>
    </row>
    <row r="34" spans="1:4" s="8" customFormat="1" ht="23.25" customHeight="1" x14ac:dyDescent="0.25">
      <c r="A34" s="84">
        <v>3</v>
      </c>
      <c r="B34" s="146" t="s">
        <v>31</v>
      </c>
      <c r="C34" s="147"/>
      <c r="D34" s="86"/>
    </row>
    <row r="35" spans="1:4" s="8" customFormat="1" ht="18.75" customHeight="1" x14ac:dyDescent="0.25">
      <c r="A35" s="84">
        <v>4</v>
      </c>
      <c r="B35" s="144" t="s">
        <v>104</v>
      </c>
      <c r="C35" s="145"/>
      <c r="D35" s="86"/>
    </row>
    <row r="36" spans="1:4" s="8" customFormat="1" ht="20.25" customHeight="1" x14ac:dyDescent="0.25">
      <c r="A36" s="84">
        <v>5</v>
      </c>
      <c r="B36" s="144" t="s">
        <v>105</v>
      </c>
      <c r="C36" s="145"/>
      <c r="D36" s="86"/>
    </row>
    <row r="37" spans="1:4" s="8" customFormat="1" ht="22.5" customHeight="1" x14ac:dyDescent="0.25">
      <c r="A37" s="84">
        <v>6</v>
      </c>
      <c r="B37" s="144" t="s">
        <v>130</v>
      </c>
      <c r="C37" s="145"/>
      <c r="D37" s="86"/>
    </row>
    <row r="38" spans="1:4" s="8" customFormat="1" ht="30.75" customHeight="1" x14ac:dyDescent="0.25">
      <c r="A38" s="84">
        <v>7</v>
      </c>
      <c r="B38" s="144" t="s">
        <v>106</v>
      </c>
      <c r="C38" s="145"/>
      <c r="D38" s="86"/>
    </row>
    <row r="39" spans="1:4" s="8" customFormat="1" ht="21" customHeight="1" x14ac:dyDescent="0.25">
      <c r="A39" s="84" t="s">
        <v>15</v>
      </c>
      <c r="B39" s="144" t="s">
        <v>107</v>
      </c>
      <c r="C39" s="145"/>
      <c r="D39" s="86"/>
    </row>
    <row r="40" spans="1:4" s="8" customFormat="1" ht="30.75" customHeight="1" x14ac:dyDescent="0.25">
      <c r="A40" s="85">
        <v>1</v>
      </c>
      <c r="B40" s="137" t="s">
        <v>108</v>
      </c>
      <c r="C40" s="138"/>
      <c r="D40" s="86"/>
    </row>
    <row r="41" spans="1:4" s="8" customFormat="1" ht="32.25" customHeight="1" x14ac:dyDescent="0.25">
      <c r="A41" s="85">
        <v>2</v>
      </c>
      <c r="B41" s="137" t="s">
        <v>109</v>
      </c>
      <c r="C41" s="138"/>
      <c r="D41" s="86"/>
    </row>
    <row r="42" spans="1:4" s="8" customFormat="1" ht="31.5" customHeight="1" x14ac:dyDescent="0.25">
      <c r="A42" s="85">
        <v>3</v>
      </c>
      <c r="B42" s="137" t="s">
        <v>110</v>
      </c>
      <c r="C42" s="138"/>
      <c r="D42" s="86"/>
    </row>
    <row r="43" spans="1:4" s="9" customFormat="1" ht="18" customHeight="1" x14ac:dyDescent="0.25">
      <c r="A43" s="84" t="s">
        <v>32</v>
      </c>
      <c r="B43" s="144" t="s">
        <v>111</v>
      </c>
      <c r="C43" s="145"/>
      <c r="D43" s="90">
        <f>D28-D12</f>
        <v>-5239267.5562445931</v>
      </c>
    </row>
    <row r="44" spans="1:4" s="8" customFormat="1" ht="17.25" customHeight="1" x14ac:dyDescent="0.25">
      <c r="A44" s="85">
        <v>1</v>
      </c>
      <c r="B44" s="137" t="s">
        <v>112</v>
      </c>
      <c r="C44" s="138"/>
      <c r="D44" s="86"/>
    </row>
    <row r="45" spans="1:4" s="8" customFormat="1" ht="20.25" customHeight="1" x14ac:dyDescent="0.25">
      <c r="A45" s="85">
        <v>2</v>
      </c>
      <c r="B45" s="137" t="s">
        <v>30</v>
      </c>
      <c r="C45" s="138"/>
      <c r="D45" s="93">
        <f>-D43</f>
        <v>5239267.5562445931</v>
      </c>
    </row>
    <row r="46" spans="1:4" ht="12" customHeight="1" x14ac:dyDescent="0.25">
      <c r="A46" s="151"/>
      <c r="B46" s="151"/>
      <c r="C46" s="151"/>
      <c r="D46" s="151"/>
    </row>
    <row r="47" spans="1:4" ht="16.5" customHeight="1" x14ac:dyDescent="0.25">
      <c r="B47" s="3"/>
      <c r="C47" s="148" t="s">
        <v>126</v>
      </c>
      <c r="D47" s="148"/>
    </row>
    <row r="48" spans="1:4" ht="16.5" customHeight="1" x14ac:dyDescent="0.3">
      <c r="B48" s="4"/>
      <c r="C48" s="149" t="s">
        <v>43</v>
      </c>
      <c r="D48" s="149"/>
    </row>
    <row r="49" spans="2:4" ht="16.5" customHeight="1" x14ac:dyDescent="0.3">
      <c r="B49" s="2"/>
      <c r="C49" s="149"/>
      <c r="D49" s="149"/>
    </row>
    <row r="53" spans="2:4" ht="16.5" x14ac:dyDescent="0.25">
      <c r="C53" s="150" t="s">
        <v>125</v>
      </c>
      <c r="D53" s="150"/>
    </row>
  </sheetData>
  <mergeCells count="46">
    <mergeCell ref="C47:D47"/>
    <mergeCell ref="C48:D48"/>
    <mergeCell ref="C49:D49"/>
    <mergeCell ref="C53:D53"/>
    <mergeCell ref="B44:C44"/>
    <mergeCell ref="B45:C45"/>
    <mergeCell ref="A46:D46"/>
    <mergeCell ref="C2:D2"/>
    <mergeCell ref="C3:D3"/>
    <mergeCell ref="B39:C39"/>
    <mergeCell ref="B40:C40"/>
    <mergeCell ref="B41:C41"/>
    <mergeCell ref="B29:C29"/>
    <mergeCell ref="B30:C30"/>
    <mergeCell ref="B31:C31"/>
    <mergeCell ref="B32:C32"/>
    <mergeCell ref="B33:C33"/>
    <mergeCell ref="B24:C24"/>
    <mergeCell ref="B25:C25"/>
    <mergeCell ref="B26:C26"/>
    <mergeCell ref="B27:C27"/>
    <mergeCell ref="B28:C28"/>
    <mergeCell ref="B19:C19"/>
    <mergeCell ref="B42:C42"/>
    <mergeCell ref="B43:C43"/>
    <mergeCell ref="B34:C34"/>
    <mergeCell ref="B35:C35"/>
    <mergeCell ref="B36:C36"/>
    <mergeCell ref="B37:C37"/>
    <mergeCell ref="B38:C38"/>
    <mergeCell ref="B20:C20"/>
    <mergeCell ref="B21:C21"/>
    <mergeCell ref="B22:C22"/>
    <mergeCell ref="B23:C23"/>
    <mergeCell ref="A6:D6"/>
    <mergeCell ref="A7:D7"/>
    <mergeCell ref="B9:C9"/>
    <mergeCell ref="B10:C10"/>
    <mergeCell ref="B11:C11"/>
    <mergeCell ref="B12:C12"/>
    <mergeCell ref="B13:C13"/>
    <mergeCell ref="B14:C14"/>
    <mergeCell ref="B15:C15"/>
    <mergeCell ref="B16:C16"/>
    <mergeCell ref="B17:C17"/>
    <mergeCell ref="B18:C18"/>
  </mergeCells>
  <pageMargins left="0.5" right="0.4" top="0" bottom="0" header="0.3" footer="0.3"/>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L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9.33203125" style="8" bestFit="1" customWidth="1"/>
    <col min="15" max="15" width="13" style="8" customWidth="1"/>
    <col min="16" max="22" width="12.5546875" style="8" customWidth="1"/>
    <col min="23" max="23" width="16.77734375" style="8" bestFit="1" customWidth="1"/>
    <col min="24" max="16384" width="8.88671875" style="8"/>
  </cols>
  <sheetData>
    <row r="1" spans="1:23" x14ac:dyDescent="0.25">
      <c r="W1" s="7" t="s">
        <v>47</v>
      </c>
    </row>
    <row r="2" spans="1:23" s="17" customFormat="1" hidden="1" x14ac:dyDescent="0.25">
      <c r="A2" s="19"/>
      <c r="B2" s="27" t="s">
        <v>40</v>
      </c>
      <c r="C2" s="27"/>
      <c r="D2" s="27"/>
      <c r="E2" s="27"/>
      <c r="Q2" s="48" t="s">
        <v>49</v>
      </c>
    </row>
    <row r="3" spans="1:23" s="17" customFormat="1" hidden="1" x14ac:dyDescent="0.25">
      <c r="A3" s="19"/>
      <c r="B3" s="27" t="s">
        <v>41</v>
      </c>
      <c r="C3" s="27"/>
      <c r="D3" s="27"/>
      <c r="E3" s="27"/>
      <c r="Q3" s="48" t="s">
        <v>50</v>
      </c>
      <c r="V3" s="18"/>
    </row>
    <row r="4" spans="1:23" s="17" customFormat="1" hidden="1" x14ac:dyDescent="0.25">
      <c r="A4" s="19"/>
      <c r="B4" s="28" t="s">
        <v>48</v>
      </c>
      <c r="C4" s="28"/>
      <c r="D4" s="28"/>
      <c r="E4" s="28"/>
      <c r="V4" s="18"/>
    </row>
    <row r="5" spans="1:23" s="17" customFormat="1" hidden="1" x14ac:dyDescent="0.25">
      <c r="A5" s="19"/>
      <c r="B5" s="28"/>
      <c r="C5" s="28"/>
      <c r="D5" s="28"/>
      <c r="E5" s="28"/>
      <c r="V5" s="18"/>
    </row>
    <row r="6" spans="1:23" ht="24.95" customHeight="1" x14ac:dyDescent="0.25">
      <c r="A6" s="154" t="s">
        <v>67</v>
      </c>
      <c r="B6" s="154"/>
      <c r="C6" s="154"/>
      <c r="D6" s="154"/>
      <c r="E6" s="154"/>
      <c r="F6" s="154"/>
      <c r="G6" s="154"/>
      <c r="H6" s="154"/>
      <c r="I6" s="154"/>
      <c r="J6" s="154"/>
      <c r="K6" s="154"/>
      <c r="L6" s="154"/>
      <c r="M6" s="154"/>
      <c r="N6" s="154"/>
      <c r="O6" s="154"/>
      <c r="P6" s="154"/>
      <c r="Q6" s="154"/>
      <c r="R6" s="154"/>
      <c r="S6" s="154"/>
      <c r="T6" s="154"/>
      <c r="U6" s="154"/>
      <c r="V6" s="154"/>
      <c r="W6" s="154"/>
    </row>
    <row r="7" spans="1:23" s="12" customFormat="1" ht="24.95" customHeight="1" x14ac:dyDescent="0.25">
      <c r="A7" s="118" t="s">
        <v>51</v>
      </c>
      <c r="B7" s="118"/>
      <c r="C7" s="118"/>
      <c r="D7" s="118"/>
      <c r="E7" s="118"/>
      <c r="F7" s="118"/>
      <c r="G7" s="118"/>
      <c r="H7" s="118"/>
      <c r="I7" s="118"/>
      <c r="J7" s="118"/>
      <c r="K7" s="118"/>
      <c r="L7" s="118"/>
      <c r="M7" s="118"/>
      <c r="N7" s="118"/>
      <c r="O7" s="118"/>
      <c r="P7" s="118"/>
      <c r="Q7" s="118"/>
      <c r="R7" s="118"/>
      <c r="S7" s="118"/>
      <c r="T7" s="118"/>
      <c r="U7" s="118"/>
      <c r="V7" s="118"/>
      <c r="W7" s="118"/>
    </row>
    <row r="8" spans="1:23" x14ac:dyDescent="0.25">
      <c r="W8" s="6" t="s">
        <v>115</v>
      </c>
    </row>
    <row r="9" spans="1:23" s="9" customFormat="1" ht="35.450000000000003" customHeight="1" x14ac:dyDescent="0.25">
      <c r="A9" s="119" t="s">
        <v>0</v>
      </c>
      <c r="B9" s="125" t="s">
        <v>16</v>
      </c>
      <c r="C9" s="126"/>
      <c r="D9" s="125" t="s">
        <v>68</v>
      </c>
      <c r="E9" s="126"/>
      <c r="F9" s="119" t="s">
        <v>70</v>
      </c>
      <c r="G9" s="119" t="s">
        <v>71</v>
      </c>
      <c r="H9" s="119" t="s">
        <v>72</v>
      </c>
      <c r="I9" s="119"/>
      <c r="J9" s="119"/>
      <c r="K9" s="119"/>
      <c r="L9" s="119"/>
      <c r="M9" s="119"/>
      <c r="N9" s="119"/>
      <c r="O9" s="119" t="s">
        <v>73</v>
      </c>
      <c r="P9" s="119"/>
      <c r="Q9" s="119"/>
      <c r="R9" s="119"/>
      <c r="S9" s="119"/>
      <c r="T9" s="119"/>
      <c r="U9" s="119"/>
      <c r="V9" s="119" t="s">
        <v>17</v>
      </c>
      <c r="W9" s="119" t="s">
        <v>74</v>
      </c>
    </row>
    <row r="10" spans="1:23" s="9" customFormat="1" ht="70.900000000000006" customHeight="1" x14ac:dyDescent="0.25">
      <c r="A10" s="119"/>
      <c r="B10" s="127"/>
      <c r="C10" s="128"/>
      <c r="D10" s="122" t="s">
        <v>18</v>
      </c>
      <c r="E10" s="122" t="s">
        <v>69</v>
      </c>
      <c r="F10" s="119"/>
      <c r="G10" s="119"/>
      <c r="H10" s="119" t="s">
        <v>19</v>
      </c>
      <c r="I10" s="119" t="s">
        <v>20</v>
      </c>
      <c r="J10" s="119" t="s">
        <v>21</v>
      </c>
      <c r="K10" s="124" t="s">
        <v>4</v>
      </c>
      <c r="L10" s="124"/>
      <c r="M10" s="124"/>
      <c r="N10" s="119" t="s">
        <v>22</v>
      </c>
      <c r="O10" s="119" t="s">
        <v>19</v>
      </c>
      <c r="P10" s="119" t="s">
        <v>20</v>
      </c>
      <c r="Q10" s="119" t="s">
        <v>21</v>
      </c>
      <c r="R10" s="124" t="s">
        <v>4</v>
      </c>
      <c r="S10" s="124"/>
      <c r="T10" s="124"/>
      <c r="U10" s="119" t="s">
        <v>22</v>
      </c>
      <c r="V10" s="119"/>
      <c r="W10" s="119"/>
    </row>
    <row r="11" spans="1:23" s="9" customFormat="1" ht="120.75" customHeight="1" x14ac:dyDescent="0.25">
      <c r="A11" s="119"/>
      <c r="B11" s="129"/>
      <c r="C11" s="130"/>
      <c r="D11" s="123"/>
      <c r="E11" s="123"/>
      <c r="F11" s="119"/>
      <c r="G11" s="119"/>
      <c r="H11" s="119"/>
      <c r="I11" s="119"/>
      <c r="J11" s="119"/>
      <c r="K11" s="50" t="s">
        <v>23</v>
      </c>
      <c r="L11" s="50" t="s">
        <v>24</v>
      </c>
      <c r="M11" s="50" t="s">
        <v>54</v>
      </c>
      <c r="N11" s="119"/>
      <c r="O11" s="119"/>
      <c r="P11" s="119"/>
      <c r="Q11" s="119"/>
      <c r="R11" s="50" t="s">
        <v>23</v>
      </c>
      <c r="S11" s="50" t="s">
        <v>24</v>
      </c>
      <c r="T11" s="50" t="s">
        <v>54</v>
      </c>
      <c r="U11" s="119"/>
      <c r="V11" s="119"/>
      <c r="W11" s="119"/>
    </row>
    <row r="12" spans="1:23" ht="33" x14ac:dyDescent="0.25">
      <c r="A12" s="15">
        <v>1</v>
      </c>
      <c r="B12" s="131">
        <v>2</v>
      </c>
      <c r="C12" s="132"/>
      <c r="D12" s="49">
        <v>3</v>
      </c>
      <c r="E12" s="15">
        <v>4</v>
      </c>
      <c r="F12" s="49">
        <v>5</v>
      </c>
      <c r="G12" s="42">
        <v>6</v>
      </c>
      <c r="H12" s="15" t="s">
        <v>45</v>
      </c>
      <c r="I12" s="15">
        <v>8</v>
      </c>
      <c r="J12" s="15">
        <v>9</v>
      </c>
      <c r="K12" s="15">
        <v>10</v>
      </c>
      <c r="L12" s="15">
        <v>11</v>
      </c>
      <c r="M12" s="15">
        <v>12</v>
      </c>
      <c r="N12" s="15" t="s">
        <v>75</v>
      </c>
      <c r="O12" s="15" t="s">
        <v>77</v>
      </c>
      <c r="P12" s="15">
        <v>15</v>
      </c>
      <c r="Q12" s="15">
        <v>16</v>
      </c>
      <c r="R12" s="15">
        <v>17</v>
      </c>
      <c r="S12" s="15">
        <v>18</v>
      </c>
      <c r="T12" s="15">
        <v>19</v>
      </c>
      <c r="U12" s="15" t="s">
        <v>76</v>
      </c>
      <c r="V12" s="15" t="s">
        <v>46</v>
      </c>
      <c r="W12" s="15" t="s">
        <v>78</v>
      </c>
    </row>
    <row r="13" spans="1:23" s="9" customFormat="1" x14ac:dyDescent="0.25">
      <c r="A13" s="33"/>
      <c r="B13" s="152" t="s">
        <v>57</v>
      </c>
      <c r="C13" s="153"/>
      <c r="D13" s="47"/>
      <c r="E13" s="47"/>
      <c r="F13" s="30">
        <f t="shared" ref="F13:W13" si="0">SUM(F14:F19)</f>
        <v>291</v>
      </c>
      <c r="G13" s="30">
        <f t="shared" si="0"/>
        <v>278</v>
      </c>
      <c r="H13" s="30">
        <f t="shared" si="0"/>
        <v>1313418.7662000002</v>
      </c>
      <c r="I13" s="30">
        <f t="shared" si="0"/>
        <v>1142577.5900000001</v>
      </c>
      <c r="J13" s="30">
        <f t="shared" si="0"/>
        <v>157837.02999999997</v>
      </c>
      <c r="K13" s="30">
        <f t="shared" si="0"/>
        <v>27819.999999999996</v>
      </c>
      <c r="L13" s="30">
        <f t="shared" si="0"/>
        <v>12347.79</v>
      </c>
      <c r="M13" s="30">
        <f t="shared" si="0"/>
        <v>117669.23999999999</v>
      </c>
      <c r="N13" s="30">
        <f t="shared" si="0"/>
        <v>13004.146200000001</v>
      </c>
      <c r="O13" s="30">
        <f t="shared" si="0"/>
        <v>1496125.13919</v>
      </c>
      <c r="P13" s="30">
        <f t="shared" si="0"/>
        <v>1312547.81</v>
      </c>
      <c r="Q13" s="30">
        <f t="shared" si="0"/>
        <v>168764.20899999997</v>
      </c>
      <c r="R13" s="30">
        <f t="shared" si="0"/>
        <v>29745.999999999996</v>
      </c>
      <c r="S13" s="30">
        <f t="shared" si="0"/>
        <v>13202.637000000001</v>
      </c>
      <c r="T13" s="30">
        <f t="shared" si="0"/>
        <v>125815.57199999999</v>
      </c>
      <c r="U13" s="30">
        <f t="shared" si="0"/>
        <v>14813.120190000001</v>
      </c>
      <c r="V13" s="30">
        <f t="shared" si="0"/>
        <v>182706.37298999983</v>
      </c>
      <c r="W13" s="30">
        <f t="shared" si="0"/>
        <v>1096238.237939999</v>
      </c>
    </row>
    <row r="14" spans="1:23" ht="33" x14ac:dyDescent="0.25">
      <c r="A14" s="25">
        <v>5</v>
      </c>
      <c r="B14" s="38" t="s">
        <v>113</v>
      </c>
      <c r="C14" s="39"/>
      <c r="D14" s="39"/>
      <c r="E14" s="39"/>
      <c r="F14" s="35">
        <v>291</v>
      </c>
      <c r="G14" s="35">
        <f>(273+5)</f>
        <v>278</v>
      </c>
      <c r="H14" s="35">
        <f>I14+J14+N14</f>
        <v>1313418.7662000002</v>
      </c>
      <c r="I14" s="35">
        <f>(937.259+7.02)*1210</f>
        <v>1142577.5900000001</v>
      </c>
      <c r="J14" s="35">
        <f>'2a-1-BC 1300 '!J15+'2a-1-BC 1300 '!K15+'2a-1-BC 1300 '!Q15</f>
        <v>157837.02999999997</v>
      </c>
      <c r="K14" s="35">
        <f>'2a-1-BC 1300 '!J15</f>
        <v>27819.999999999996</v>
      </c>
      <c r="L14" s="35">
        <f>'2a-1-BC 1300 '!K15</f>
        <v>12347.79</v>
      </c>
      <c r="M14" s="35">
        <f>'2a-1-BC 1300 '!Q15</f>
        <v>117669.23999999999</v>
      </c>
      <c r="N14" s="35">
        <f>(I14+J14)*1%</f>
        <v>13004.146200000001</v>
      </c>
      <c r="O14" s="35">
        <f>P14+Q14+U14</f>
        <v>1496125.13919</v>
      </c>
      <c r="P14" s="35">
        <f>(937.259+7.02)*1390</f>
        <v>1312547.81</v>
      </c>
      <c r="Q14" s="35">
        <f>'2a-2-BC 1390'!H15+'2a-2-BC 1390'!I15+'2a-2-BC 1390'!O15</f>
        <v>168764.20899999997</v>
      </c>
      <c r="R14" s="35">
        <f>'2a-2-BC 1390'!H15</f>
        <v>29745.999999999996</v>
      </c>
      <c r="S14" s="35">
        <f>'2a-2-BC 1390'!I15</f>
        <v>13202.637000000001</v>
      </c>
      <c r="T14" s="35">
        <f>'2a-2-BC 1390'!O15</f>
        <v>125815.57199999999</v>
      </c>
      <c r="U14" s="35">
        <f>(P14+Q14)*1%</f>
        <v>14813.120190000001</v>
      </c>
      <c r="V14" s="35">
        <f>O14-H14</f>
        <v>182706.37298999983</v>
      </c>
      <c r="W14" s="35">
        <f>V14*6</f>
        <v>1096238.237939999</v>
      </c>
    </row>
    <row r="15" spans="1:23" ht="24.95" customHeight="1" x14ac:dyDescent="0.25">
      <c r="A15" s="25">
        <v>6</v>
      </c>
      <c r="B15" s="38" t="s">
        <v>56</v>
      </c>
      <c r="C15" s="39"/>
      <c r="D15" s="39"/>
      <c r="E15" s="39"/>
      <c r="F15" s="35"/>
      <c r="G15" s="35"/>
      <c r="H15" s="35"/>
      <c r="I15" s="35"/>
      <c r="J15" s="35"/>
      <c r="K15" s="35"/>
      <c r="L15" s="35"/>
      <c r="M15" s="35"/>
      <c r="N15" s="35"/>
      <c r="O15" s="35"/>
      <c r="P15" s="35"/>
      <c r="Q15" s="35"/>
      <c r="R15" s="35"/>
      <c r="S15" s="35"/>
      <c r="T15" s="35"/>
      <c r="U15" s="35"/>
      <c r="V15" s="35"/>
      <c r="W15" s="35"/>
    </row>
    <row r="16" spans="1:23" ht="24.95" customHeight="1" x14ac:dyDescent="0.25">
      <c r="A16" s="25">
        <v>7</v>
      </c>
      <c r="B16" s="38" t="s">
        <v>56</v>
      </c>
      <c r="C16" s="39"/>
      <c r="D16" s="39"/>
      <c r="E16" s="39"/>
      <c r="F16" s="35"/>
      <c r="G16" s="35"/>
      <c r="H16" s="35"/>
      <c r="I16" s="35"/>
      <c r="J16" s="35"/>
      <c r="K16" s="35"/>
      <c r="L16" s="35"/>
      <c r="M16" s="35"/>
      <c r="N16" s="35"/>
      <c r="O16" s="35"/>
      <c r="P16" s="35"/>
      <c r="Q16" s="35"/>
      <c r="R16" s="35"/>
      <c r="S16" s="35"/>
      <c r="T16" s="35"/>
      <c r="U16" s="35"/>
      <c r="V16" s="35"/>
      <c r="W16" s="35"/>
    </row>
    <row r="17" spans="1:23" ht="24.95" customHeight="1" x14ac:dyDescent="0.25">
      <c r="A17" s="25">
        <v>8</v>
      </c>
      <c r="B17" s="38" t="s">
        <v>56</v>
      </c>
      <c r="C17" s="39"/>
      <c r="D17" s="39"/>
      <c r="E17" s="39"/>
      <c r="F17" s="35"/>
      <c r="G17" s="35"/>
      <c r="H17" s="35"/>
      <c r="I17" s="35"/>
      <c r="J17" s="35"/>
      <c r="K17" s="35"/>
      <c r="L17" s="35"/>
      <c r="M17" s="35"/>
      <c r="N17" s="35"/>
      <c r="O17" s="35"/>
      <c r="P17" s="35"/>
      <c r="Q17" s="35"/>
      <c r="R17" s="35"/>
      <c r="S17" s="35"/>
      <c r="T17" s="35"/>
      <c r="U17" s="35"/>
      <c r="V17" s="35"/>
      <c r="W17" s="35"/>
    </row>
    <row r="18" spans="1:23" ht="24.95" customHeight="1" x14ac:dyDescent="0.25">
      <c r="A18" s="25">
        <v>9</v>
      </c>
      <c r="B18" s="38" t="s">
        <v>56</v>
      </c>
      <c r="C18" s="39"/>
      <c r="D18" s="39"/>
      <c r="E18" s="39"/>
      <c r="F18" s="35"/>
      <c r="G18" s="35"/>
      <c r="H18" s="35"/>
      <c r="I18" s="35"/>
      <c r="J18" s="35"/>
      <c r="K18" s="35"/>
      <c r="L18" s="35"/>
      <c r="M18" s="35"/>
      <c r="N18" s="35"/>
      <c r="O18" s="35"/>
      <c r="P18" s="35"/>
      <c r="Q18" s="35"/>
      <c r="R18" s="35"/>
      <c r="S18" s="35"/>
      <c r="T18" s="35"/>
      <c r="U18" s="35"/>
      <c r="V18" s="35"/>
      <c r="W18" s="35"/>
    </row>
    <row r="19" spans="1:23" ht="24.95" customHeight="1" x14ac:dyDescent="0.25">
      <c r="A19" s="25">
        <v>10</v>
      </c>
      <c r="B19" s="38" t="s">
        <v>56</v>
      </c>
      <c r="C19" s="39"/>
      <c r="D19" s="39"/>
      <c r="E19" s="39"/>
      <c r="F19" s="35"/>
      <c r="G19" s="35"/>
      <c r="H19" s="35"/>
      <c r="I19" s="35"/>
      <c r="J19" s="35"/>
      <c r="K19" s="35"/>
      <c r="L19" s="35"/>
      <c r="M19" s="35"/>
      <c r="N19" s="35"/>
      <c r="O19" s="35"/>
      <c r="P19" s="35"/>
      <c r="Q19" s="35"/>
      <c r="R19" s="35"/>
      <c r="S19" s="35"/>
      <c r="T19" s="35"/>
      <c r="U19" s="35"/>
      <c r="V19" s="35"/>
      <c r="W19" s="35"/>
    </row>
  </sheetData>
  <mergeCells count="25">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 ref="R10:T10"/>
    <mergeCell ref="U10:U11"/>
    <mergeCell ref="B12:C12"/>
    <mergeCell ref="B13:C13"/>
    <mergeCell ref="K10:M10"/>
    <mergeCell ref="N10:N11"/>
    <mergeCell ref="O10:O11"/>
    <mergeCell ref="P10:P11"/>
    <mergeCell ref="Q10:Q11"/>
  </mergeCells>
  <pageMargins left="0.38" right="0.37" top="0.34" bottom="0.37" header="0.3" footer="0.3"/>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18.109375" style="8" customWidth="1"/>
    <col min="3" max="3" width="3.77734375" style="8" hidden="1" customWidth="1"/>
    <col min="4" max="4" width="6" style="8" customWidth="1"/>
    <col min="5" max="5" width="8.777343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47</v>
      </c>
    </row>
    <row r="2" spans="1:23" s="17" customFormat="1" hidden="1" x14ac:dyDescent="0.25">
      <c r="A2" s="19"/>
      <c r="B2" s="27" t="s">
        <v>40</v>
      </c>
      <c r="C2" s="27"/>
      <c r="D2" s="27"/>
      <c r="E2" s="27"/>
      <c r="Q2" s="52" t="s">
        <v>49</v>
      </c>
    </row>
    <row r="3" spans="1:23" s="17" customFormat="1" hidden="1" x14ac:dyDescent="0.25">
      <c r="A3" s="19"/>
      <c r="B3" s="27" t="s">
        <v>41</v>
      </c>
      <c r="C3" s="27"/>
      <c r="D3" s="27"/>
      <c r="E3" s="27"/>
      <c r="Q3" s="52" t="s">
        <v>50</v>
      </c>
      <c r="V3" s="18"/>
    </row>
    <row r="4" spans="1:23" s="17" customFormat="1" hidden="1" x14ac:dyDescent="0.25">
      <c r="A4" s="19"/>
      <c r="B4" s="28" t="s">
        <v>48</v>
      </c>
      <c r="C4" s="28"/>
      <c r="D4" s="28"/>
      <c r="E4" s="28"/>
      <c r="V4" s="18"/>
    </row>
    <row r="5" spans="1:23" s="17" customFormat="1" hidden="1" x14ac:dyDescent="0.25">
      <c r="A5" s="19"/>
      <c r="B5" s="28"/>
      <c r="C5" s="28"/>
      <c r="D5" s="28"/>
      <c r="E5" s="28"/>
      <c r="V5" s="18"/>
    </row>
    <row r="6" spans="1:23" ht="24.95" customHeight="1" x14ac:dyDescent="0.25">
      <c r="A6" s="154" t="s">
        <v>67</v>
      </c>
      <c r="B6" s="154"/>
      <c r="C6" s="154"/>
      <c r="D6" s="154"/>
      <c r="E6" s="154"/>
      <c r="F6" s="154"/>
      <c r="G6" s="154"/>
      <c r="H6" s="154"/>
      <c r="I6" s="154"/>
      <c r="J6" s="154"/>
      <c r="K6" s="154"/>
      <c r="L6" s="154"/>
      <c r="M6" s="154"/>
      <c r="N6" s="154"/>
      <c r="O6" s="154"/>
      <c r="P6" s="154"/>
      <c r="Q6" s="154"/>
      <c r="R6" s="154"/>
      <c r="S6" s="154"/>
      <c r="T6" s="154"/>
      <c r="U6" s="154"/>
      <c r="V6" s="154"/>
      <c r="W6" s="154"/>
    </row>
    <row r="7" spans="1:23" s="12" customFormat="1" ht="24.95" customHeight="1" x14ac:dyDescent="0.25">
      <c r="A7" s="118" t="s">
        <v>51</v>
      </c>
      <c r="B7" s="118"/>
      <c r="C7" s="118"/>
      <c r="D7" s="118"/>
      <c r="E7" s="118"/>
      <c r="F7" s="118"/>
      <c r="G7" s="118"/>
      <c r="H7" s="118"/>
      <c r="I7" s="118"/>
      <c r="J7" s="118"/>
      <c r="K7" s="118"/>
      <c r="L7" s="118"/>
      <c r="M7" s="118"/>
      <c r="N7" s="118"/>
      <c r="O7" s="118"/>
      <c r="P7" s="118"/>
      <c r="Q7" s="118"/>
      <c r="R7" s="118"/>
      <c r="S7" s="118"/>
      <c r="T7" s="118"/>
      <c r="U7" s="118"/>
      <c r="V7" s="118"/>
      <c r="W7" s="118"/>
    </row>
    <row r="8" spans="1:23" x14ac:dyDescent="0.25">
      <c r="W8" s="6" t="s">
        <v>115</v>
      </c>
    </row>
    <row r="9" spans="1:23" s="9" customFormat="1" ht="35.450000000000003" customHeight="1" x14ac:dyDescent="0.25">
      <c r="A9" s="119" t="s">
        <v>0</v>
      </c>
      <c r="B9" s="125" t="s">
        <v>16</v>
      </c>
      <c r="C9" s="126"/>
      <c r="D9" s="120" t="s">
        <v>68</v>
      </c>
      <c r="E9" s="121"/>
      <c r="F9" s="119" t="s">
        <v>70</v>
      </c>
      <c r="G9" s="119" t="s">
        <v>71</v>
      </c>
      <c r="H9" s="119" t="s">
        <v>72</v>
      </c>
      <c r="I9" s="119"/>
      <c r="J9" s="119"/>
      <c r="K9" s="119"/>
      <c r="L9" s="119"/>
      <c r="M9" s="119"/>
      <c r="N9" s="119"/>
      <c r="O9" s="119" t="s">
        <v>73</v>
      </c>
      <c r="P9" s="119"/>
      <c r="Q9" s="119"/>
      <c r="R9" s="119"/>
      <c r="S9" s="119"/>
      <c r="T9" s="119"/>
      <c r="U9" s="119"/>
      <c r="V9" s="119" t="s">
        <v>17</v>
      </c>
      <c r="W9" s="119" t="s">
        <v>74</v>
      </c>
    </row>
    <row r="10" spans="1:23" s="9" customFormat="1" ht="70.900000000000006" customHeight="1" x14ac:dyDescent="0.25">
      <c r="A10" s="119"/>
      <c r="B10" s="127"/>
      <c r="C10" s="128"/>
      <c r="D10" s="122" t="s">
        <v>18</v>
      </c>
      <c r="E10" s="122" t="s">
        <v>69</v>
      </c>
      <c r="F10" s="119"/>
      <c r="G10" s="119"/>
      <c r="H10" s="119" t="s">
        <v>19</v>
      </c>
      <c r="I10" s="119" t="s">
        <v>20</v>
      </c>
      <c r="J10" s="119" t="s">
        <v>21</v>
      </c>
      <c r="K10" s="124" t="s">
        <v>4</v>
      </c>
      <c r="L10" s="124"/>
      <c r="M10" s="124"/>
      <c r="N10" s="119" t="s">
        <v>22</v>
      </c>
      <c r="O10" s="119" t="s">
        <v>19</v>
      </c>
      <c r="P10" s="119" t="s">
        <v>20</v>
      </c>
      <c r="Q10" s="119" t="s">
        <v>21</v>
      </c>
      <c r="R10" s="124" t="s">
        <v>4</v>
      </c>
      <c r="S10" s="124"/>
      <c r="T10" s="124"/>
      <c r="U10" s="119" t="s">
        <v>22</v>
      </c>
      <c r="V10" s="119"/>
      <c r="W10" s="119"/>
    </row>
    <row r="11" spans="1:23" s="9" customFormat="1" ht="120.75" customHeight="1" x14ac:dyDescent="0.25">
      <c r="A11" s="119"/>
      <c r="B11" s="129"/>
      <c r="C11" s="130"/>
      <c r="D11" s="123"/>
      <c r="E11" s="123"/>
      <c r="F11" s="119"/>
      <c r="G11" s="119"/>
      <c r="H11" s="119"/>
      <c r="I11" s="119"/>
      <c r="J11" s="119"/>
      <c r="K11" s="53" t="s">
        <v>23</v>
      </c>
      <c r="L11" s="53" t="s">
        <v>24</v>
      </c>
      <c r="M11" s="53" t="s">
        <v>54</v>
      </c>
      <c r="N11" s="119"/>
      <c r="O11" s="119"/>
      <c r="P11" s="119"/>
      <c r="Q11" s="119"/>
      <c r="R11" s="53" t="s">
        <v>23</v>
      </c>
      <c r="S11" s="53" t="s">
        <v>24</v>
      </c>
      <c r="T11" s="53" t="s">
        <v>54</v>
      </c>
      <c r="U11" s="119"/>
      <c r="V11" s="119"/>
      <c r="W11" s="119"/>
    </row>
    <row r="12" spans="1:23" ht="33" x14ac:dyDescent="0.25">
      <c r="A12" s="15">
        <v>1</v>
      </c>
      <c r="B12" s="131">
        <v>2</v>
      </c>
      <c r="C12" s="132"/>
      <c r="D12" s="54">
        <v>3</v>
      </c>
      <c r="E12" s="15">
        <v>4</v>
      </c>
      <c r="F12" s="54">
        <v>5</v>
      </c>
      <c r="G12" s="42">
        <v>6</v>
      </c>
      <c r="H12" s="15" t="s">
        <v>45</v>
      </c>
      <c r="I12" s="15">
        <v>8</v>
      </c>
      <c r="J12" s="15">
        <v>9</v>
      </c>
      <c r="K12" s="15">
        <v>10</v>
      </c>
      <c r="L12" s="15">
        <v>11</v>
      </c>
      <c r="M12" s="15">
        <v>12</v>
      </c>
      <c r="N12" s="15" t="s">
        <v>75</v>
      </c>
      <c r="O12" s="15" t="s">
        <v>77</v>
      </c>
      <c r="P12" s="15">
        <v>15</v>
      </c>
      <c r="Q12" s="15">
        <v>16</v>
      </c>
      <c r="R12" s="15">
        <v>17</v>
      </c>
      <c r="S12" s="15">
        <v>18</v>
      </c>
      <c r="T12" s="15">
        <v>19</v>
      </c>
      <c r="U12" s="15" t="s">
        <v>76</v>
      </c>
      <c r="V12" s="15" t="s">
        <v>46</v>
      </c>
      <c r="W12" s="15" t="s">
        <v>78</v>
      </c>
    </row>
    <row r="13" spans="1:23" s="9" customFormat="1" x14ac:dyDescent="0.25">
      <c r="A13" s="33"/>
      <c r="B13" s="152" t="s">
        <v>57</v>
      </c>
      <c r="C13" s="153"/>
      <c r="D13" s="51"/>
      <c r="E13" s="51"/>
      <c r="F13" s="30">
        <f t="shared" ref="F13:W13" si="0">SUM(F14:F19)</f>
        <v>291</v>
      </c>
      <c r="G13" s="30">
        <f t="shared" si="0"/>
        <v>278</v>
      </c>
      <c r="H13" s="30">
        <f t="shared" si="0"/>
        <v>1349976.8373</v>
      </c>
      <c r="I13" s="30">
        <f t="shared" si="0"/>
        <v>1178773.7</v>
      </c>
      <c r="J13" s="30">
        <f t="shared" si="0"/>
        <v>157837.02999999997</v>
      </c>
      <c r="K13" s="30">
        <f t="shared" si="0"/>
        <v>27819.999999999996</v>
      </c>
      <c r="L13" s="30">
        <f t="shared" si="0"/>
        <v>12347.79</v>
      </c>
      <c r="M13" s="30">
        <f t="shared" si="0"/>
        <v>117669.23999999999</v>
      </c>
      <c r="N13" s="30">
        <f t="shared" si="0"/>
        <v>13366.1073</v>
      </c>
      <c r="O13" s="30">
        <f t="shared" si="0"/>
        <v>1443436.7721900002</v>
      </c>
      <c r="P13" s="30">
        <f t="shared" si="0"/>
        <v>1260381.1100000001</v>
      </c>
      <c r="Q13" s="30">
        <f t="shared" si="0"/>
        <v>168764.20899999997</v>
      </c>
      <c r="R13" s="30">
        <f t="shared" si="0"/>
        <v>29745.999999999996</v>
      </c>
      <c r="S13" s="30">
        <f t="shared" si="0"/>
        <v>13202.637000000001</v>
      </c>
      <c r="T13" s="30">
        <f t="shared" si="0"/>
        <v>125815.57199999999</v>
      </c>
      <c r="U13" s="30">
        <f t="shared" si="0"/>
        <v>14291.453190000002</v>
      </c>
      <c r="V13" s="30">
        <f t="shared" si="0"/>
        <v>93459.93489000015</v>
      </c>
      <c r="W13" s="30">
        <f t="shared" si="0"/>
        <v>560759.6093400009</v>
      </c>
    </row>
    <row r="14" spans="1:23" ht="49.5" x14ac:dyDescent="0.25">
      <c r="A14" s="25">
        <v>5</v>
      </c>
      <c r="B14" s="38" t="s">
        <v>113</v>
      </c>
      <c r="C14" s="39"/>
      <c r="D14" s="39"/>
      <c r="E14" s="39"/>
      <c r="F14" s="35">
        <v>291</v>
      </c>
      <c r="G14" s="35">
        <f>(273+5)</f>
        <v>278</v>
      </c>
      <c r="H14" s="35">
        <f>I14+J14+N14</f>
        <v>1349976.8373</v>
      </c>
      <c r="I14" s="35">
        <f>'2a-1-BC 1300 '!G15</f>
        <v>1178773.7</v>
      </c>
      <c r="J14" s="35">
        <f>'2a-1-BC 1300 '!J15+'2a-1-BC 1300 '!K15+'2a-1-BC 1300 '!Q15</f>
        <v>157837.02999999997</v>
      </c>
      <c r="K14" s="35">
        <f>'2a-1-BC 1300 '!J15</f>
        <v>27819.999999999996</v>
      </c>
      <c r="L14" s="35">
        <f>'2a-1-BC 1300 '!K15</f>
        <v>12347.79</v>
      </c>
      <c r="M14" s="35">
        <f>'2a-1-BC 1300 '!Q15</f>
        <v>117669.23999999999</v>
      </c>
      <c r="N14" s="35">
        <f>(I14+J14)*1%</f>
        <v>13366.1073</v>
      </c>
      <c r="O14" s="35">
        <f>P14+Q14+U14</f>
        <v>1443436.7721900002</v>
      </c>
      <c r="P14" s="35">
        <f>'2a-2-BC 1390'!E15</f>
        <v>1260381.1100000001</v>
      </c>
      <c r="Q14" s="35">
        <f>'2a-2-BC 1390'!H15+'2a-2-BC 1390'!I15+'2a-2-BC 1390'!O15</f>
        <v>168764.20899999997</v>
      </c>
      <c r="R14" s="35">
        <f>'2a-2-BC 1390'!H15</f>
        <v>29745.999999999996</v>
      </c>
      <c r="S14" s="35">
        <f>'2a-2-BC 1390'!I15</f>
        <v>13202.637000000001</v>
      </c>
      <c r="T14" s="35">
        <f>'2a-2-BC 1390'!O15</f>
        <v>125815.57199999999</v>
      </c>
      <c r="U14" s="35">
        <f>(P14+Q14)*1%</f>
        <v>14291.453190000002</v>
      </c>
      <c r="V14" s="35">
        <f>O14-H14</f>
        <v>93459.93489000015</v>
      </c>
      <c r="W14" s="35">
        <f>V14*6</f>
        <v>560759.6093400009</v>
      </c>
    </row>
    <row r="15" spans="1:23" ht="24.95" customHeight="1" x14ac:dyDescent="0.25">
      <c r="A15" s="25">
        <v>6</v>
      </c>
      <c r="B15" s="38" t="s">
        <v>56</v>
      </c>
      <c r="C15" s="39"/>
      <c r="D15" s="39"/>
      <c r="E15" s="39"/>
      <c r="F15" s="35"/>
      <c r="G15" s="35"/>
      <c r="H15" s="35"/>
      <c r="I15" s="35"/>
      <c r="J15" s="35"/>
      <c r="K15" s="35"/>
      <c r="L15" s="35"/>
      <c r="M15" s="35"/>
      <c r="N15" s="35"/>
      <c r="O15" s="35"/>
      <c r="P15" s="35"/>
      <c r="Q15" s="35"/>
      <c r="R15" s="35"/>
      <c r="S15" s="35"/>
      <c r="T15" s="35"/>
      <c r="U15" s="35"/>
      <c r="V15" s="35"/>
      <c r="W15" s="35"/>
    </row>
    <row r="16" spans="1:23" ht="24.95" customHeight="1" x14ac:dyDescent="0.25">
      <c r="A16" s="25">
        <v>7</v>
      </c>
      <c r="B16" s="38" t="s">
        <v>56</v>
      </c>
      <c r="C16" s="39"/>
      <c r="D16" s="39"/>
      <c r="E16" s="39"/>
      <c r="F16" s="35"/>
      <c r="G16" s="35"/>
      <c r="H16" s="35"/>
      <c r="I16" s="35"/>
      <c r="J16" s="35"/>
      <c r="K16" s="35"/>
      <c r="L16" s="35"/>
      <c r="M16" s="35"/>
      <c r="N16" s="35"/>
      <c r="O16" s="35"/>
      <c r="P16" s="35"/>
      <c r="Q16" s="35"/>
      <c r="R16" s="35"/>
      <c r="S16" s="35"/>
      <c r="T16" s="35"/>
      <c r="U16" s="35"/>
      <c r="V16" s="35"/>
      <c r="W16" s="35"/>
    </row>
    <row r="17" spans="1:23" ht="24.95" customHeight="1" x14ac:dyDescent="0.25">
      <c r="A17" s="25">
        <v>8</v>
      </c>
      <c r="B17" s="38" t="s">
        <v>56</v>
      </c>
      <c r="C17" s="39"/>
      <c r="D17" s="39"/>
      <c r="E17" s="39"/>
      <c r="F17" s="35"/>
      <c r="G17" s="35"/>
      <c r="H17" s="35"/>
      <c r="I17" s="35"/>
      <c r="J17" s="35"/>
      <c r="K17" s="35"/>
      <c r="L17" s="35"/>
      <c r="M17" s="35"/>
      <c r="N17" s="35"/>
      <c r="O17" s="35"/>
      <c r="P17" s="35"/>
      <c r="Q17" s="35"/>
      <c r="R17" s="35"/>
      <c r="S17" s="35"/>
      <c r="T17" s="35"/>
      <c r="U17" s="35"/>
      <c r="V17" s="35"/>
      <c r="W17" s="35"/>
    </row>
    <row r="18" spans="1:23" ht="24.95" customHeight="1" x14ac:dyDescent="0.25">
      <c r="A18" s="25">
        <v>9</v>
      </c>
      <c r="B18" s="38" t="s">
        <v>56</v>
      </c>
      <c r="C18" s="39"/>
      <c r="D18" s="39"/>
      <c r="E18" s="39"/>
      <c r="F18" s="35"/>
      <c r="G18" s="35"/>
      <c r="H18" s="35"/>
      <c r="I18" s="35"/>
      <c r="J18" s="35"/>
      <c r="K18" s="35"/>
      <c r="L18" s="35"/>
      <c r="M18" s="35"/>
      <c r="N18" s="35"/>
      <c r="O18" s="35"/>
      <c r="P18" s="35"/>
      <c r="Q18" s="35"/>
      <c r="R18" s="35"/>
      <c r="S18" s="35"/>
      <c r="T18" s="35"/>
      <c r="U18" s="35"/>
      <c r="V18" s="35"/>
      <c r="W18" s="35"/>
    </row>
    <row r="19" spans="1:23" ht="24.95" customHeight="1" x14ac:dyDescent="0.25">
      <c r="A19" s="25">
        <v>10</v>
      </c>
      <c r="B19" s="38" t="s">
        <v>56</v>
      </c>
      <c r="C19" s="39"/>
      <c r="D19" s="39"/>
      <c r="E19" s="39"/>
      <c r="F19" s="35"/>
      <c r="G19" s="35"/>
      <c r="H19" s="35"/>
      <c r="I19" s="35"/>
      <c r="J19" s="35"/>
      <c r="K19" s="35"/>
      <c r="L19" s="35"/>
      <c r="M19" s="35"/>
      <c r="N19" s="35"/>
      <c r="O19" s="35"/>
      <c r="P19" s="35"/>
      <c r="Q19" s="35"/>
      <c r="R19" s="35"/>
      <c r="S19" s="35"/>
      <c r="T19" s="35"/>
      <c r="U19" s="35"/>
      <c r="V19" s="35"/>
      <c r="W19" s="35"/>
    </row>
  </sheetData>
  <mergeCells count="25">
    <mergeCell ref="R10:T10"/>
    <mergeCell ref="U10:U11"/>
    <mergeCell ref="B12:C12"/>
    <mergeCell ref="B13:C13"/>
    <mergeCell ref="K10:M10"/>
    <mergeCell ref="N10:N11"/>
    <mergeCell ref="O10:O11"/>
    <mergeCell ref="P10:P11"/>
    <mergeCell ref="Q10:Q11"/>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s>
  <pageMargins left="0.25" right="0.25" top="0.34" bottom="0.37"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2a-1-BC 1300 </vt:lpstr>
      <vt:lpstr>2a-2-BC 1390</vt:lpstr>
      <vt:lpstr>2c-bhtn</vt:lpstr>
      <vt:lpstr>2g</vt:lpstr>
      <vt:lpstr>4a</vt:lpstr>
      <vt:lpstr>2c-bhtn (2)</vt:lpstr>
      <vt:lpstr>2c-bhtn (3)</vt:lpstr>
      <vt:lpstr>'2a-1-BC 1300 '!Print_Titles</vt:lpstr>
      <vt:lpstr>'2a-2-BC 1390'!Print_Titles</vt:lpstr>
      <vt:lpstr>'2c-bhtn'!Print_Titles</vt:lpstr>
      <vt:lpstr>'2c-bhtn (2)'!Print_Titles</vt:lpstr>
      <vt:lpstr>'2c-bhtn (3)'!Print_Titles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2018-12-20T06:56:31Z</cp:lastPrinted>
  <dcterms:created xsi:type="dcterms:W3CDTF">2016-07-22T02:46:10Z</dcterms:created>
  <dcterms:modified xsi:type="dcterms:W3CDTF">2018-12-20T06:56:50Z</dcterms:modified>
</cp:coreProperties>
</file>